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95" windowWidth="9129" windowHeight="4958" tabRatio="456" activeTab="1"/>
  </bookViews>
  <sheets>
    <sheet name="Übersicht" sheetId="1" r:id="rId1"/>
    <sheet name="Aufgaben - Tabellen" sheetId="2" r:id="rId2"/>
    <sheet name="Satzaufgaben" sheetId="3" r:id="rId3"/>
  </sheets>
  <definedNames>
    <definedName name="_xlnm.Print_Area" localSheetId="2">'Satzaufgaben'!$A$2:$C$43</definedName>
  </definedNames>
  <calcPr fullCalcOnLoad="1"/>
</workbook>
</file>

<file path=xl/sharedStrings.xml><?xml version="1.0" encoding="utf-8"?>
<sst xmlns="http://schemas.openxmlformats.org/spreadsheetml/2006/main" count="44" uniqueCount="28">
  <si>
    <t>Berechne alles Fehlende mit Operatoren !</t>
  </si>
  <si>
    <t xml:space="preserve">Brutto </t>
  </si>
  <si>
    <t>Netto</t>
  </si>
  <si>
    <t>Tara</t>
  </si>
  <si>
    <t>Resultate:</t>
  </si>
  <si>
    <t>Übersicht Brutto - Netto - Tara</t>
  </si>
  <si>
    <t>Leergewicht</t>
  </si>
  <si>
    <t>Brutto</t>
  </si>
  <si>
    <t>Alles =&gt; 100%</t>
  </si>
  <si>
    <t>Inhalt</t>
  </si>
  <si>
    <t>1.</t>
  </si>
  <si>
    <t>Satzaufgaben Brutto - Netto - Tara</t>
  </si>
  <si>
    <t>2.</t>
  </si>
  <si>
    <t>3.</t>
  </si>
  <si>
    <t>4.</t>
  </si>
  <si>
    <t>5.</t>
  </si>
  <si>
    <t>6.</t>
  </si>
  <si>
    <t>Lösungen:</t>
  </si>
  <si>
    <t>Diesen Bereich nicht drucken,</t>
  </si>
  <si>
    <t>aber auch nicht löschen....</t>
  </si>
  <si>
    <t xml:space="preserve"> </t>
  </si>
  <si>
    <t xml:space="preserve">Du kannst auch die Bruttokilopreise vergleichen! </t>
  </si>
  <si>
    <t>Brutto in kg</t>
  </si>
  <si>
    <t>Netto in kg</t>
  </si>
  <si>
    <t>Netto%</t>
  </si>
  <si>
    <t>Tara in kg</t>
  </si>
  <si>
    <t>Tara %</t>
  </si>
  <si>
    <t>Berechne alle Leerstellen, runde auf eine Stelle !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</si>
</sst>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d/mm/yy"/>
    <numFmt numFmtId="171" formatCode="dd/mm/yy\ h:mm"/>
    <numFmt numFmtId="172" formatCode="0.000\ &quot;kg&quot;"/>
    <numFmt numFmtId="173" formatCode="0.00\ &quot;%&quot;"/>
    <numFmt numFmtId="174" formatCode="General\ &quot;%&quot;"/>
    <numFmt numFmtId="175" formatCode="&quot;ID Nr.&quot;\ General"/>
    <numFmt numFmtId="176" formatCode="&quot;ID&quot;\ \ \ General"/>
    <numFmt numFmtId="177" formatCode="0.0"/>
    <numFmt numFmtId="178" formatCode="\%"/>
    <numFmt numFmtId="179" formatCode=".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3.5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8.5"/>
      <name val="MS Sans Serif"/>
      <family val="2"/>
    </font>
    <font>
      <sz val="16"/>
      <name val="Arial"/>
      <family val="2"/>
    </font>
    <font>
      <sz val="16"/>
      <color indexed="19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176" fontId="0" fillId="0" borderId="0" xfId="0" applyNumberFormat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Font="1" applyFill="1" applyAlignment="1">
      <alignment/>
    </xf>
    <xf numFmtId="172" fontId="10" fillId="0" borderId="0" xfId="0" applyNumberFormat="1" applyFont="1" applyAlignment="1">
      <alignment horizontal="centerContinuous"/>
    </xf>
    <xf numFmtId="173" fontId="10" fillId="0" borderId="0" xfId="0" applyNumberFormat="1" applyFont="1" applyAlignment="1">
      <alignment horizontal="centerContinuous"/>
    </xf>
    <xf numFmtId="175" fontId="10" fillId="0" borderId="1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72" fontId="10" fillId="0" borderId="2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 horizontal="right"/>
    </xf>
    <xf numFmtId="173" fontId="10" fillId="0" borderId="3" xfId="0" applyNumberFormat="1" applyFont="1" applyBorder="1" applyAlignment="1">
      <alignment horizontal="right"/>
    </xf>
    <xf numFmtId="173" fontId="10" fillId="0" borderId="1" xfId="0" applyNumberFormat="1" applyFont="1" applyBorder="1" applyAlignment="1">
      <alignment horizontal="right"/>
    </xf>
    <xf numFmtId="172" fontId="10" fillId="0" borderId="4" xfId="0" applyNumberFormat="1" applyFont="1" applyBorder="1" applyAlignment="1">
      <alignment/>
    </xf>
    <xf numFmtId="172" fontId="11" fillId="0" borderId="4" xfId="0" applyNumberFormat="1" applyFont="1" applyBorder="1" applyAlignment="1">
      <alignment/>
    </xf>
    <xf numFmtId="173" fontId="10" fillId="0" borderId="4" xfId="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172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10" fillId="0" borderId="4" xfId="0" applyNumberFormat="1" applyFont="1" applyBorder="1" applyAlignment="1">
      <alignment/>
    </xf>
    <xf numFmtId="173" fontId="10" fillId="0" borderId="3" xfId="0" applyNumberFormat="1" applyFont="1" applyBorder="1" applyAlignment="1">
      <alignment horizontal="center"/>
    </xf>
    <xf numFmtId="172" fontId="10" fillId="0" borderId="0" xfId="0" applyNumberFormat="1" applyFont="1" applyAlignment="1">
      <alignment horizontal="left"/>
    </xf>
    <xf numFmtId="179" fontId="10" fillId="0" borderId="4" xfId="0" applyNumberFormat="1" applyFont="1" applyBorder="1" applyAlignment="1">
      <alignment/>
    </xf>
    <xf numFmtId="175" fontId="10" fillId="0" borderId="5" xfId="0" applyNumberFormat="1" applyFont="1" applyBorder="1" applyAlignment="1">
      <alignment/>
    </xf>
    <xf numFmtId="177" fontId="10" fillId="0" borderId="6" xfId="0" applyNumberFormat="1" applyFont="1" applyBorder="1" applyAlignment="1">
      <alignment/>
    </xf>
    <xf numFmtId="177" fontId="11" fillId="0" borderId="6" xfId="0" applyNumberFormat="1" applyFont="1" applyBorder="1" applyAlignment="1">
      <alignment/>
    </xf>
    <xf numFmtId="172" fontId="12" fillId="0" borderId="2" xfId="0" applyNumberFormat="1" applyFont="1" applyBorder="1" applyAlignment="1">
      <alignment horizontal="center"/>
    </xf>
    <xf numFmtId="172" fontId="12" fillId="0" borderId="7" xfId="0" applyNumberFormat="1" applyFont="1" applyBorder="1" applyAlignment="1">
      <alignment horizontal="center"/>
    </xf>
    <xf numFmtId="173" fontId="12" fillId="0" borderId="7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center"/>
    </xf>
    <xf numFmtId="179" fontId="10" fillId="0" borderId="6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2" xfId="0" applyFont="1" applyBorder="1" applyAlignment="1">
      <alignment/>
    </xf>
    <xf numFmtId="172" fontId="10" fillId="0" borderId="7" xfId="0" applyNumberFormat="1" applyFont="1" applyBorder="1" applyAlignment="1">
      <alignment horizontal="center"/>
    </xf>
    <xf numFmtId="173" fontId="10" fillId="0" borderId="7" xfId="0" applyNumberFormat="1" applyFont="1" applyBorder="1" applyAlignment="1">
      <alignment horizontal="center"/>
    </xf>
    <xf numFmtId="177" fontId="13" fillId="0" borderId="4" xfId="0" applyNumberFormat="1" applyFont="1" applyBorder="1" applyAlignment="1">
      <alignment/>
    </xf>
    <xf numFmtId="177" fontId="1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209550</xdr:rowOff>
    </xdr:from>
    <xdr:to>
      <xdr:col>3</xdr:col>
      <xdr:colOff>38100</xdr:colOff>
      <xdr:row>12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419100" y="352425"/>
          <a:ext cx="1905000" cy="1924050"/>
          <a:chOff x="274" y="67"/>
          <a:chExt cx="482" cy="39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53" y="81"/>
            <a:ext cx="397" cy="333"/>
          </a:xfrm>
          <a:custGeom>
            <a:pathLst>
              <a:path h="2334" w="2775">
                <a:moveTo>
                  <a:pt x="0" y="438"/>
                </a:moveTo>
                <a:lnTo>
                  <a:pt x="948" y="0"/>
                </a:lnTo>
                <a:lnTo>
                  <a:pt x="1395" y="573"/>
                </a:lnTo>
                <a:lnTo>
                  <a:pt x="2312" y="901"/>
                </a:lnTo>
                <a:lnTo>
                  <a:pt x="2775" y="646"/>
                </a:lnTo>
                <a:lnTo>
                  <a:pt x="2556" y="1209"/>
                </a:lnTo>
                <a:lnTo>
                  <a:pt x="2499" y="1938"/>
                </a:lnTo>
                <a:lnTo>
                  <a:pt x="1770" y="2334"/>
                </a:lnTo>
                <a:lnTo>
                  <a:pt x="718" y="1933"/>
                </a:lnTo>
                <a:lnTo>
                  <a:pt x="614" y="1037"/>
                </a:lnTo>
                <a:lnTo>
                  <a:pt x="11" y="484"/>
                </a:lnTo>
                <a:lnTo>
                  <a:pt x="0" y="438"/>
                </a:lnTo>
                <a:lnTo>
                  <a:pt x="0" y="43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57" y="96"/>
            <a:ext cx="382" cy="317"/>
          </a:xfrm>
          <a:custGeom>
            <a:pathLst>
              <a:path h="2220" w="2675">
                <a:moveTo>
                  <a:pt x="0" y="344"/>
                </a:moveTo>
                <a:lnTo>
                  <a:pt x="884" y="0"/>
                </a:lnTo>
                <a:lnTo>
                  <a:pt x="1342" y="479"/>
                </a:lnTo>
                <a:lnTo>
                  <a:pt x="1581" y="1250"/>
                </a:lnTo>
                <a:lnTo>
                  <a:pt x="2675" y="600"/>
                </a:lnTo>
                <a:lnTo>
                  <a:pt x="2508" y="1142"/>
                </a:lnTo>
                <a:lnTo>
                  <a:pt x="2440" y="1845"/>
                </a:lnTo>
                <a:lnTo>
                  <a:pt x="1718" y="2220"/>
                </a:lnTo>
                <a:lnTo>
                  <a:pt x="1540" y="1584"/>
                </a:lnTo>
                <a:lnTo>
                  <a:pt x="624" y="1037"/>
                </a:lnTo>
                <a:lnTo>
                  <a:pt x="467" y="834"/>
                </a:lnTo>
                <a:lnTo>
                  <a:pt x="0" y="344"/>
                </a:lnTo>
                <a:lnTo>
                  <a:pt x="0" y="344"/>
                </a:lnTo>
                <a:close/>
              </a:path>
            </a:pathLst>
          </a:custGeom>
          <a:solidFill>
            <a:srgbClr val="FFCC7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50" y="193"/>
            <a:ext cx="184" cy="158"/>
          </a:xfrm>
          <a:custGeom>
            <a:pathLst>
              <a:path h="1105" w="1286">
                <a:moveTo>
                  <a:pt x="520" y="391"/>
                </a:moveTo>
                <a:lnTo>
                  <a:pt x="1286" y="0"/>
                </a:lnTo>
                <a:lnTo>
                  <a:pt x="1129" y="432"/>
                </a:lnTo>
                <a:lnTo>
                  <a:pt x="744" y="1084"/>
                </a:lnTo>
                <a:lnTo>
                  <a:pt x="0" y="1105"/>
                </a:lnTo>
                <a:lnTo>
                  <a:pt x="520" y="391"/>
                </a:lnTo>
                <a:lnTo>
                  <a:pt x="520" y="391"/>
                </a:lnTo>
                <a:close/>
              </a:path>
            </a:pathLst>
          </a:custGeom>
          <a:solidFill>
            <a:srgbClr val="E0823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507" y="171"/>
            <a:ext cx="162" cy="142"/>
          </a:xfrm>
          <a:custGeom>
            <a:pathLst>
              <a:path h="995" w="1135">
                <a:moveTo>
                  <a:pt x="323" y="0"/>
                </a:moveTo>
                <a:lnTo>
                  <a:pt x="0" y="625"/>
                </a:lnTo>
                <a:lnTo>
                  <a:pt x="703" y="995"/>
                </a:lnTo>
                <a:lnTo>
                  <a:pt x="776" y="541"/>
                </a:lnTo>
                <a:lnTo>
                  <a:pt x="1135" y="301"/>
                </a:lnTo>
                <a:lnTo>
                  <a:pt x="323" y="0"/>
                </a:lnTo>
                <a:lnTo>
                  <a:pt x="323" y="0"/>
                </a:lnTo>
                <a:close/>
              </a:path>
            </a:pathLst>
          </a:custGeom>
          <a:solidFill>
            <a:srgbClr val="E0823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45" y="239"/>
            <a:ext cx="158" cy="177"/>
          </a:xfrm>
          <a:custGeom>
            <a:pathLst>
              <a:path h="1236" w="1108">
                <a:moveTo>
                  <a:pt x="0" y="0"/>
                </a:moveTo>
                <a:lnTo>
                  <a:pt x="1108" y="563"/>
                </a:lnTo>
                <a:lnTo>
                  <a:pt x="1071" y="1236"/>
                </a:lnTo>
                <a:lnTo>
                  <a:pt x="77" y="824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A3471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535" y="263"/>
            <a:ext cx="78" cy="50"/>
          </a:xfrm>
          <a:custGeom>
            <a:pathLst>
              <a:path h="349" w="547">
                <a:moveTo>
                  <a:pt x="0" y="98"/>
                </a:moveTo>
                <a:lnTo>
                  <a:pt x="94" y="0"/>
                </a:lnTo>
                <a:lnTo>
                  <a:pt x="547" y="234"/>
                </a:lnTo>
                <a:lnTo>
                  <a:pt x="510" y="349"/>
                </a:lnTo>
                <a:lnTo>
                  <a:pt x="0" y="98"/>
                </a:lnTo>
                <a:lnTo>
                  <a:pt x="0" y="98"/>
                </a:lnTo>
                <a:close/>
              </a:path>
            </a:pathLst>
          </a:custGeom>
          <a:solidFill>
            <a:srgbClr val="A3471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57" y="159"/>
            <a:ext cx="299" cy="154"/>
          </a:xfrm>
          <a:custGeom>
            <a:pathLst>
              <a:path h="1080" w="2093">
                <a:moveTo>
                  <a:pt x="635" y="0"/>
                </a:moveTo>
                <a:lnTo>
                  <a:pt x="1551" y="324"/>
                </a:lnTo>
                <a:lnTo>
                  <a:pt x="2020" y="32"/>
                </a:lnTo>
                <a:lnTo>
                  <a:pt x="2093" y="100"/>
                </a:lnTo>
                <a:lnTo>
                  <a:pt x="1806" y="700"/>
                </a:lnTo>
                <a:lnTo>
                  <a:pt x="2020" y="131"/>
                </a:lnTo>
                <a:lnTo>
                  <a:pt x="1203" y="658"/>
                </a:lnTo>
                <a:lnTo>
                  <a:pt x="1109" y="1012"/>
                </a:lnTo>
                <a:lnTo>
                  <a:pt x="1707" y="700"/>
                </a:lnTo>
                <a:lnTo>
                  <a:pt x="1051" y="1080"/>
                </a:lnTo>
                <a:lnTo>
                  <a:pt x="1114" y="600"/>
                </a:lnTo>
                <a:lnTo>
                  <a:pt x="1510" y="360"/>
                </a:lnTo>
                <a:lnTo>
                  <a:pt x="697" y="73"/>
                </a:lnTo>
                <a:lnTo>
                  <a:pt x="635" y="731"/>
                </a:lnTo>
                <a:lnTo>
                  <a:pt x="614" y="89"/>
                </a:lnTo>
                <a:lnTo>
                  <a:pt x="0" y="382"/>
                </a:lnTo>
                <a:lnTo>
                  <a:pt x="635" y="0"/>
                </a:lnTo>
                <a:lnTo>
                  <a:pt x="63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55" y="145"/>
            <a:ext cx="95" cy="84"/>
          </a:xfrm>
          <a:custGeom>
            <a:pathLst>
              <a:path h="584" w="666">
                <a:moveTo>
                  <a:pt x="0" y="31"/>
                </a:moveTo>
                <a:lnTo>
                  <a:pt x="124" y="0"/>
                </a:lnTo>
                <a:lnTo>
                  <a:pt x="666" y="584"/>
                </a:lnTo>
                <a:lnTo>
                  <a:pt x="0" y="31"/>
                </a:lnTo>
                <a:lnTo>
                  <a:pt x="0" y="31"/>
                </a:lnTo>
                <a:close/>
              </a:path>
            </a:pathLst>
          </a:custGeom>
          <a:solidFill>
            <a:srgbClr val="E0823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346" y="77"/>
            <a:ext cx="372" cy="344"/>
          </a:xfrm>
          <a:custGeom>
            <a:pathLst>
              <a:path h="2409" w="2607">
                <a:moveTo>
                  <a:pt x="1400" y="532"/>
                </a:moveTo>
                <a:lnTo>
                  <a:pt x="1014" y="0"/>
                </a:lnTo>
                <a:lnTo>
                  <a:pt x="957" y="6"/>
                </a:lnTo>
                <a:lnTo>
                  <a:pt x="41" y="434"/>
                </a:lnTo>
                <a:lnTo>
                  <a:pt x="0" y="527"/>
                </a:lnTo>
                <a:lnTo>
                  <a:pt x="618" y="1064"/>
                </a:lnTo>
                <a:lnTo>
                  <a:pt x="738" y="2007"/>
                </a:lnTo>
                <a:lnTo>
                  <a:pt x="1821" y="2409"/>
                </a:lnTo>
                <a:lnTo>
                  <a:pt x="2576" y="1992"/>
                </a:lnTo>
                <a:lnTo>
                  <a:pt x="2607" y="1319"/>
                </a:lnTo>
                <a:lnTo>
                  <a:pt x="2518" y="1976"/>
                </a:lnTo>
                <a:lnTo>
                  <a:pt x="1816" y="2320"/>
                </a:lnTo>
                <a:lnTo>
                  <a:pt x="1800" y="1840"/>
                </a:lnTo>
                <a:lnTo>
                  <a:pt x="1696" y="2326"/>
                </a:lnTo>
                <a:lnTo>
                  <a:pt x="801" y="1940"/>
                </a:lnTo>
                <a:lnTo>
                  <a:pt x="728" y="1178"/>
                </a:lnTo>
                <a:lnTo>
                  <a:pt x="1707" y="1585"/>
                </a:lnTo>
                <a:lnTo>
                  <a:pt x="728" y="1064"/>
                </a:lnTo>
                <a:lnTo>
                  <a:pt x="1170" y="720"/>
                </a:lnTo>
                <a:lnTo>
                  <a:pt x="655" y="1001"/>
                </a:lnTo>
                <a:lnTo>
                  <a:pt x="78" y="475"/>
                </a:lnTo>
                <a:lnTo>
                  <a:pt x="973" y="68"/>
                </a:lnTo>
                <a:lnTo>
                  <a:pt x="1400" y="532"/>
                </a:lnTo>
                <a:lnTo>
                  <a:pt x="1400" y="5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1" name="Group 11"/>
          <xdr:cNvGrpSpPr>
            <a:grpSpLocks/>
          </xdr:cNvGrpSpPr>
        </xdr:nvGrpSpPr>
        <xdr:grpSpPr>
          <a:xfrm>
            <a:off x="274" y="67"/>
            <a:ext cx="260" cy="398"/>
            <a:chOff x="78" y="352"/>
            <a:chExt cx="120" cy="192"/>
          </a:xfrm>
          <a:solidFill>
            <a:srgbClr val="FFFFFF"/>
          </a:solidFill>
        </xdr:grpSpPr>
        <xdr:grpSp>
          <xdr:nvGrpSpPr>
            <xdr:cNvPr id="12" name="Group 12"/>
            <xdr:cNvGrpSpPr>
              <a:grpSpLocks/>
            </xdr:cNvGrpSpPr>
          </xdr:nvGrpSpPr>
          <xdr:grpSpPr>
            <a:xfrm>
              <a:off x="78" y="380"/>
              <a:ext cx="114" cy="164"/>
              <a:chOff x="399" y="154"/>
              <a:chExt cx="114" cy="164"/>
            </a:xfrm>
            <a:solidFill>
              <a:srgbClr val="FFFFFF"/>
            </a:solidFill>
          </xdr:grpSpPr>
          <xdr:sp>
            <xdr:nvSpPr>
              <xdr:cNvPr id="13" name="AutoShape 13"/>
              <xdr:cNvSpPr>
                <a:spLocks/>
              </xdr:cNvSpPr>
            </xdr:nvSpPr>
            <xdr:spPr>
              <a:xfrm>
                <a:off x="461" y="154"/>
                <a:ext cx="46" cy="40"/>
              </a:xfrm>
              <a:custGeom>
                <a:pathLst>
                  <a:path h="280" w="320">
                    <a:moveTo>
                      <a:pt x="201" y="99"/>
                    </a:moveTo>
                    <a:lnTo>
                      <a:pt x="196" y="51"/>
                    </a:lnTo>
                    <a:lnTo>
                      <a:pt x="184" y="20"/>
                    </a:lnTo>
                    <a:lnTo>
                      <a:pt x="171" y="8"/>
                    </a:lnTo>
                    <a:lnTo>
                      <a:pt x="152" y="2"/>
                    </a:lnTo>
                    <a:lnTo>
                      <a:pt x="128" y="0"/>
                    </a:lnTo>
                    <a:lnTo>
                      <a:pt x="97" y="7"/>
                    </a:lnTo>
                    <a:lnTo>
                      <a:pt x="75" y="20"/>
                    </a:lnTo>
                    <a:lnTo>
                      <a:pt x="49" y="45"/>
                    </a:lnTo>
                    <a:lnTo>
                      <a:pt x="29" y="73"/>
                    </a:lnTo>
                    <a:lnTo>
                      <a:pt x="11" y="117"/>
                    </a:lnTo>
                    <a:lnTo>
                      <a:pt x="2" y="149"/>
                    </a:lnTo>
                    <a:lnTo>
                      <a:pt x="0" y="185"/>
                    </a:lnTo>
                    <a:lnTo>
                      <a:pt x="2" y="224"/>
                    </a:lnTo>
                    <a:lnTo>
                      <a:pt x="11" y="248"/>
                    </a:lnTo>
                    <a:lnTo>
                      <a:pt x="23" y="266"/>
                    </a:lnTo>
                    <a:lnTo>
                      <a:pt x="46" y="277"/>
                    </a:lnTo>
                    <a:lnTo>
                      <a:pt x="69" y="280"/>
                    </a:lnTo>
                    <a:lnTo>
                      <a:pt x="100" y="275"/>
                    </a:lnTo>
                    <a:lnTo>
                      <a:pt x="126" y="263"/>
                    </a:lnTo>
                    <a:lnTo>
                      <a:pt x="149" y="240"/>
                    </a:lnTo>
                    <a:lnTo>
                      <a:pt x="171" y="211"/>
                    </a:lnTo>
                    <a:lnTo>
                      <a:pt x="183" y="175"/>
                    </a:lnTo>
                    <a:lnTo>
                      <a:pt x="190" y="146"/>
                    </a:lnTo>
                    <a:lnTo>
                      <a:pt x="247" y="122"/>
                    </a:lnTo>
                    <a:lnTo>
                      <a:pt x="288" y="108"/>
                    </a:lnTo>
                    <a:lnTo>
                      <a:pt x="310" y="105"/>
                    </a:lnTo>
                    <a:lnTo>
                      <a:pt x="320" y="91"/>
                    </a:lnTo>
                    <a:lnTo>
                      <a:pt x="318" y="73"/>
                    </a:lnTo>
                    <a:lnTo>
                      <a:pt x="304" y="59"/>
                    </a:lnTo>
                    <a:lnTo>
                      <a:pt x="285" y="59"/>
                    </a:lnTo>
                    <a:lnTo>
                      <a:pt x="255" y="71"/>
                    </a:lnTo>
                    <a:lnTo>
                      <a:pt x="227" y="91"/>
                    </a:lnTo>
                    <a:lnTo>
                      <a:pt x="201" y="9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4" name="AutoShape 14"/>
              <xdr:cNvSpPr>
                <a:spLocks/>
              </xdr:cNvSpPr>
            </xdr:nvSpPr>
            <xdr:spPr>
              <a:xfrm>
                <a:off x="408" y="186"/>
                <a:ext cx="54" cy="56"/>
              </a:xfrm>
              <a:custGeom>
                <a:pathLst>
                  <a:path h="398" w="378">
                    <a:moveTo>
                      <a:pt x="163" y="28"/>
                    </a:moveTo>
                    <a:lnTo>
                      <a:pt x="212" y="8"/>
                    </a:lnTo>
                    <a:lnTo>
                      <a:pt x="270" y="0"/>
                    </a:lnTo>
                    <a:lnTo>
                      <a:pt x="316" y="2"/>
                    </a:lnTo>
                    <a:lnTo>
                      <a:pt x="341" y="12"/>
                    </a:lnTo>
                    <a:lnTo>
                      <a:pt x="362" y="30"/>
                    </a:lnTo>
                    <a:lnTo>
                      <a:pt x="376" y="53"/>
                    </a:lnTo>
                    <a:lnTo>
                      <a:pt x="378" y="77"/>
                    </a:lnTo>
                    <a:lnTo>
                      <a:pt x="373" y="102"/>
                    </a:lnTo>
                    <a:lnTo>
                      <a:pt x="359" y="122"/>
                    </a:lnTo>
                    <a:lnTo>
                      <a:pt x="334" y="140"/>
                    </a:lnTo>
                    <a:lnTo>
                      <a:pt x="299" y="149"/>
                    </a:lnTo>
                    <a:lnTo>
                      <a:pt x="267" y="161"/>
                    </a:lnTo>
                    <a:lnTo>
                      <a:pt x="236" y="180"/>
                    </a:lnTo>
                    <a:lnTo>
                      <a:pt x="209" y="204"/>
                    </a:lnTo>
                    <a:lnTo>
                      <a:pt x="193" y="235"/>
                    </a:lnTo>
                    <a:lnTo>
                      <a:pt x="183" y="279"/>
                    </a:lnTo>
                    <a:lnTo>
                      <a:pt x="186" y="318"/>
                    </a:lnTo>
                    <a:lnTo>
                      <a:pt x="181" y="343"/>
                    </a:lnTo>
                    <a:lnTo>
                      <a:pt x="174" y="360"/>
                    </a:lnTo>
                    <a:lnTo>
                      <a:pt x="149" y="377"/>
                    </a:lnTo>
                    <a:lnTo>
                      <a:pt x="123" y="389"/>
                    </a:lnTo>
                    <a:lnTo>
                      <a:pt x="95" y="398"/>
                    </a:lnTo>
                    <a:lnTo>
                      <a:pt x="74" y="397"/>
                    </a:lnTo>
                    <a:lnTo>
                      <a:pt x="48" y="389"/>
                    </a:lnTo>
                    <a:lnTo>
                      <a:pt x="26" y="373"/>
                    </a:lnTo>
                    <a:lnTo>
                      <a:pt x="11" y="338"/>
                    </a:lnTo>
                    <a:lnTo>
                      <a:pt x="3" y="303"/>
                    </a:lnTo>
                    <a:lnTo>
                      <a:pt x="0" y="267"/>
                    </a:lnTo>
                    <a:lnTo>
                      <a:pt x="5" y="226"/>
                    </a:lnTo>
                    <a:lnTo>
                      <a:pt x="19" y="186"/>
                    </a:lnTo>
                    <a:lnTo>
                      <a:pt x="36" y="154"/>
                    </a:lnTo>
                    <a:lnTo>
                      <a:pt x="60" y="118"/>
                    </a:lnTo>
                    <a:lnTo>
                      <a:pt x="94" y="85"/>
                    </a:lnTo>
                    <a:lnTo>
                      <a:pt x="124" y="59"/>
                    </a:lnTo>
                    <a:lnTo>
                      <a:pt x="144" y="42"/>
                    </a:lnTo>
                    <a:lnTo>
                      <a:pt x="163" y="28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5" name="AutoShape 15"/>
              <xdr:cNvSpPr>
                <a:spLocks/>
              </xdr:cNvSpPr>
            </xdr:nvSpPr>
            <xdr:spPr>
              <a:xfrm>
                <a:off x="399" y="172"/>
                <a:ext cx="57" cy="46"/>
              </a:xfrm>
              <a:custGeom>
                <a:pathLst>
                  <a:path h="323" w="396">
                    <a:moveTo>
                      <a:pt x="324" y="65"/>
                    </a:moveTo>
                    <a:lnTo>
                      <a:pt x="379" y="95"/>
                    </a:lnTo>
                    <a:lnTo>
                      <a:pt x="394" y="105"/>
                    </a:lnTo>
                    <a:lnTo>
                      <a:pt x="394" y="110"/>
                    </a:lnTo>
                    <a:lnTo>
                      <a:pt x="396" y="127"/>
                    </a:lnTo>
                    <a:lnTo>
                      <a:pt x="377" y="145"/>
                    </a:lnTo>
                    <a:lnTo>
                      <a:pt x="345" y="142"/>
                    </a:lnTo>
                    <a:lnTo>
                      <a:pt x="314" y="132"/>
                    </a:lnTo>
                    <a:lnTo>
                      <a:pt x="284" y="110"/>
                    </a:lnTo>
                    <a:lnTo>
                      <a:pt x="247" y="89"/>
                    </a:lnTo>
                    <a:lnTo>
                      <a:pt x="204" y="71"/>
                    </a:lnTo>
                    <a:lnTo>
                      <a:pt x="149" y="56"/>
                    </a:lnTo>
                    <a:lnTo>
                      <a:pt x="106" y="45"/>
                    </a:lnTo>
                    <a:lnTo>
                      <a:pt x="84" y="44"/>
                    </a:lnTo>
                    <a:lnTo>
                      <a:pt x="77" y="51"/>
                    </a:lnTo>
                    <a:lnTo>
                      <a:pt x="78" y="70"/>
                    </a:lnTo>
                    <a:lnTo>
                      <a:pt x="98" y="99"/>
                    </a:lnTo>
                    <a:lnTo>
                      <a:pt x="118" y="130"/>
                    </a:lnTo>
                    <a:lnTo>
                      <a:pt x="138" y="159"/>
                    </a:lnTo>
                    <a:lnTo>
                      <a:pt x="147" y="190"/>
                    </a:lnTo>
                    <a:lnTo>
                      <a:pt x="146" y="209"/>
                    </a:lnTo>
                    <a:lnTo>
                      <a:pt x="133" y="224"/>
                    </a:lnTo>
                    <a:lnTo>
                      <a:pt x="110" y="236"/>
                    </a:lnTo>
                    <a:lnTo>
                      <a:pt x="84" y="247"/>
                    </a:lnTo>
                    <a:lnTo>
                      <a:pt x="63" y="262"/>
                    </a:lnTo>
                    <a:lnTo>
                      <a:pt x="51" y="279"/>
                    </a:lnTo>
                    <a:lnTo>
                      <a:pt x="49" y="299"/>
                    </a:lnTo>
                    <a:lnTo>
                      <a:pt x="45" y="317"/>
                    </a:lnTo>
                    <a:lnTo>
                      <a:pt x="40" y="323"/>
                    </a:lnTo>
                    <a:lnTo>
                      <a:pt x="15" y="319"/>
                    </a:lnTo>
                    <a:lnTo>
                      <a:pt x="2" y="299"/>
                    </a:lnTo>
                    <a:lnTo>
                      <a:pt x="0" y="279"/>
                    </a:lnTo>
                    <a:lnTo>
                      <a:pt x="6" y="264"/>
                    </a:lnTo>
                    <a:lnTo>
                      <a:pt x="22" y="247"/>
                    </a:lnTo>
                    <a:lnTo>
                      <a:pt x="52" y="228"/>
                    </a:lnTo>
                    <a:lnTo>
                      <a:pt x="80" y="216"/>
                    </a:lnTo>
                    <a:lnTo>
                      <a:pt x="100" y="207"/>
                    </a:lnTo>
                    <a:lnTo>
                      <a:pt x="112" y="195"/>
                    </a:lnTo>
                    <a:lnTo>
                      <a:pt x="114" y="181"/>
                    </a:lnTo>
                    <a:lnTo>
                      <a:pt x="103" y="158"/>
                    </a:lnTo>
                    <a:lnTo>
                      <a:pt x="83" y="134"/>
                    </a:lnTo>
                    <a:lnTo>
                      <a:pt x="61" y="107"/>
                    </a:lnTo>
                    <a:lnTo>
                      <a:pt x="40" y="85"/>
                    </a:lnTo>
                    <a:lnTo>
                      <a:pt x="34" y="59"/>
                    </a:lnTo>
                    <a:lnTo>
                      <a:pt x="34" y="38"/>
                    </a:lnTo>
                    <a:lnTo>
                      <a:pt x="41" y="18"/>
                    </a:lnTo>
                    <a:lnTo>
                      <a:pt x="63" y="7"/>
                    </a:lnTo>
                    <a:lnTo>
                      <a:pt x="90" y="4"/>
                    </a:lnTo>
                    <a:lnTo>
                      <a:pt x="121" y="0"/>
                    </a:lnTo>
                    <a:lnTo>
                      <a:pt x="169" y="7"/>
                    </a:lnTo>
                    <a:lnTo>
                      <a:pt x="212" y="16"/>
                    </a:lnTo>
                    <a:lnTo>
                      <a:pt x="251" y="30"/>
                    </a:lnTo>
                    <a:lnTo>
                      <a:pt x="287" y="45"/>
                    </a:lnTo>
                    <a:lnTo>
                      <a:pt x="314" y="59"/>
                    </a:lnTo>
                    <a:lnTo>
                      <a:pt x="324" y="6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>
                <a:off x="454" y="193"/>
                <a:ext cx="59" cy="39"/>
              </a:xfrm>
              <a:custGeom>
                <a:pathLst>
                  <a:path h="276" w="412">
                    <a:moveTo>
                      <a:pt x="7" y="0"/>
                    </a:moveTo>
                    <a:lnTo>
                      <a:pt x="36" y="3"/>
                    </a:lnTo>
                    <a:lnTo>
                      <a:pt x="57" y="17"/>
                    </a:lnTo>
                    <a:lnTo>
                      <a:pt x="74" y="47"/>
                    </a:lnTo>
                    <a:lnTo>
                      <a:pt x="86" y="90"/>
                    </a:lnTo>
                    <a:lnTo>
                      <a:pt x="90" y="125"/>
                    </a:lnTo>
                    <a:lnTo>
                      <a:pt x="93" y="185"/>
                    </a:lnTo>
                    <a:lnTo>
                      <a:pt x="100" y="219"/>
                    </a:lnTo>
                    <a:lnTo>
                      <a:pt x="116" y="233"/>
                    </a:lnTo>
                    <a:lnTo>
                      <a:pt x="137" y="236"/>
                    </a:lnTo>
                    <a:lnTo>
                      <a:pt x="185" y="233"/>
                    </a:lnTo>
                    <a:lnTo>
                      <a:pt x="231" y="221"/>
                    </a:lnTo>
                    <a:lnTo>
                      <a:pt x="284" y="215"/>
                    </a:lnTo>
                    <a:lnTo>
                      <a:pt x="312" y="207"/>
                    </a:lnTo>
                    <a:lnTo>
                      <a:pt x="326" y="196"/>
                    </a:lnTo>
                    <a:lnTo>
                      <a:pt x="324" y="174"/>
                    </a:lnTo>
                    <a:lnTo>
                      <a:pt x="319" y="155"/>
                    </a:lnTo>
                    <a:lnTo>
                      <a:pt x="332" y="136"/>
                    </a:lnTo>
                    <a:lnTo>
                      <a:pt x="353" y="135"/>
                    </a:lnTo>
                    <a:lnTo>
                      <a:pt x="362" y="142"/>
                    </a:lnTo>
                    <a:lnTo>
                      <a:pt x="356" y="161"/>
                    </a:lnTo>
                    <a:lnTo>
                      <a:pt x="345" y="176"/>
                    </a:lnTo>
                    <a:lnTo>
                      <a:pt x="350" y="190"/>
                    </a:lnTo>
                    <a:lnTo>
                      <a:pt x="367" y="201"/>
                    </a:lnTo>
                    <a:lnTo>
                      <a:pt x="392" y="205"/>
                    </a:lnTo>
                    <a:lnTo>
                      <a:pt x="408" y="210"/>
                    </a:lnTo>
                    <a:lnTo>
                      <a:pt x="412" y="221"/>
                    </a:lnTo>
                    <a:lnTo>
                      <a:pt x="412" y="242"/>
                    </a:lnTo>
                    <a:lnTo>
                      <a:pt x="398" y="245"/>
                    </a:lnTo>
                    <a:lnTo>
                      <a:pt x="378" y="233"/>
                    </a:lnTo>
                    <a:lnTo>
                      <a:pt x="353" y="217"/>
                    </a:lnTo>
                    <a:lnTo>
                      <a:pt x="345" y="219"/>
                    </a:lnTo>
                    <a:lnTo>
                      <a:pt x="361" y="234"/>
                    </a:lnTo>
                    <a:lnTo>
                      <a:pt x="384" y="256"/>
                    </a:lnTo>
                    <a:lnTo>
                      <a:pt x="381" y="270"/>
                    </a:lnTo>
                    <a:lnTo>
                      <a:pt x="364" y="270"/>
                    </a:lnTo>
                    <a:lnTo>
                      <a:pt x="359" y="271"/>
                    </a:lnTo>
                    <a:lnTo>
                      <a:pt x="345" y="260"/>
                    </a:lnTo>
                    <a:lnTo>
                      <a:pt x="335" y="234"/>
                    </a:lnTo>
                    <a:lnTo>
                      <a:pt x="324" y="231"/>
                    </a:lnTo>
                    <a:lnTo>
                      <a:pt x="284" y="245"/>
                    </a:lnTo>
                    <a:lnTo>
                      <a:pt x="227" y="256"/>
                    </a:lnTo>
                    <a:lnTo>
                      <a:pt x="172" y="276"/>
                    </a:lnTo>
                    <a:lnTo>
                      <a:pt x="122" y="276"/>
                    </a:lnTo>
                    <a:lnTo>
                      <a:pt x="80" y="266"/>
                    </a:lnTo>
                    <a:lnTo>
                      <a:pt x="65" y="253"/>
                    </a:lnTo>
                    <a:lnTo>
                      <a:pt x="61" y="233"/>
                    </a:lnTo>
                    <a:lnTo>
                      <a:pt x="55" y="204"/>
                    </a:lnTo>
                    <a:lnTo>
                      <a:pt x="47" y="155"/>
                    </a:lnTo>
                    <a:lnTo>
                      <a:pt x="33" y="118"/>
                    </a:lnTo>
                    <a:lnTo>
                      <a:pt x="18" y="84"/>
                    </a:lnTo>
                    <a:lnTo>
                      <a:pt x="7" y="52"/>
                    </a:lnTo>
                    <a:lnTo>
                      <a:pt x="0" y="21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7" name="AutoShape 17"/>
              <xdr:cNvSpPr>
                <a:spLocks/>
              </xdr:cNvSpPr>
            </xdr:nvSpPr>
            <xdr:spPr>
              <a:xfrm>
                <a:off x="417" y="228"/>
                <a:ext cx="42" cy="90"/>
              </a:xfrm>
              <a:custGeom>
                <a:pathLst>
                  <a:path h="631" w="292">
                    <a:moveTo>
                      <a:pt x="29" y="3"/>
                    </a:moveTo>
                    <a:lnTo>
                      <a:pt x="64" y="0"/>
                    </a:lnTo>
                    <a:lnTo>
                      <a:pt x="88" y="9"/>
                    </a:lnTo>
                    <a:lnTo>
                      <a:pt x="103" y="39"/>
                    </a:lnTo>
                    <a:lnTo>
                      <a:pt x="103" y="45"/>
                    </a:lnTo>
                    <a:lnTo>
                      <a:pt x="121" y="88"/>
                    </a:lnTo>
                    <a:lnTo>
                      <a:pt x="147" y="160"/>
                    </a:lnTo>
                    <a:lnTo>
                      <a:pt x="158" y="221"/>
                    </a:lnTo>
                    <a:lnTo>
                      <a:pt x="169" y="270"/>
                    </a:lnTo>
                    <a:lnTo>
                      <a:pt x="169" y="313"/>
                    </a:lnTo>
                    <a:lnTo>
                      <a:pt x="163" y="364"/>
                    </a:lnTo>
                    <a:lnTo>
                      <a:pt x="155" y="429"/>
                    </a:lnTo>
                    <a:lnTo>
                      <a:pt x="141" y="491"/>
                    </a:lnTo>
                    <a:lnTo>
                      <a:pt x="135" y="533"/>
                    </a:lnTo>
                    <a:lnTo>
                      <a:pt x="133" y="539"/>
                    </a:lnTo>
                    <a:lnTo>
                      <a:pt x="137" y="576"/>
                    </a:lnTo>
                    <a:lnTo>
                      <a:pt x="150" y="582"/>
                    </a:lnTo>
                    <a:lnTo>
                      <a:pt x="180" y="573"/>
                    </a:lnTo>
                    <a:lnTo>
                      <a:pt x="221" y="550"/>
                    </a:lnTo>
                    <a:lnTo>
                      <a:pt x="239" y="539"/>
                    </a:lnTo>
                    <a:lnTo>
                      <a:pt x="259" y="535"/>
                    </a:lnTo>
                    <a:lnTo>
                      <a:pt x="281" y="547"/>
                    </a:lnTo>
                    <a:lnTo>
                      <a:pt x="292" y="568"/>
                    </a:lnTo>
                    <a:lnTo>
                      <a:pt x="288" y="585"/>
                    </a:lnTo>
                    <a:lnTo>
                      <a:pt x="261" y="594"/>
                    </a:lnTo>
                    <a:lnTo>
                      <a:pt x="206" y="602"/>
                    </a:lnTo>
                    <a:lnTo>
                      <a:pt x="161" y="619"/>
                    </a:lnTo>
                    <a:lnTo>
                      <a:pt x="120" y="631"/>
                    </a:lnTo>
                    <a:lnTo>
                      <a:pt x="103" y="616"/>
                    </a:lnTo>
                    <a:lnTo>
                      <a:pt x="101" y="597"/>
                    </a:lnTo>
                    <a:lnTo>
                      <a:pt x="98" y="573"/>
                    </a:lnTo>
                    <a:lnTo>
                      <a:pt x="101" y="541"/>
                    </a:lnTo>
                    <a:lnTo>
                      <a:pt x="100" y="485"/>
                    </a:lnTo>
                    <a:lnTo>
                      <a:pt x="101" y="444"/>
                    </a:lnTo>
                    <a:lnTo>
                      <a:pt x="112" y="393"/>
                    </a:lnTo>
                    <a:lnTo>
                      <a:pt x="117" y="350"/>
                    </a:lnTo>
                    <a:lnTo>
                      <a:pt x="115" y="301"/>
                    </a:lnTo>
                    <a:lnTo>
                      <a:pt x="98" y="246"/>
                    </a:lnTo>
                    <a:lnTo>
                      <a:pt x="64" y="186"/>
                    </a:lnTo>
                    <a:lnTo>
                      <a:pt x="45" y="129"/>
                    </a:lnTo>
                    <a:lnTo>
                      <a:pt x="14" y="78"/>
                    </a:lnTo>
                    <a:lnTo>
                      <a:pt x="0" y="40"/>
                    </a:lnTo>
                    <a:lnTo>
                      <a:pt x="14" y="17"/>
                    </a:lnTo>
                    <a:lnTo>
                      <a:pt x="29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8" name="AutoShape 18"/>
              <xdr:cNvSpPr>
                <a:spLocks/>
              </xdr:cNvSpPr>
            </xdr:nvSpPr>
            <xdr:spPr>
              <a:xfrm>
                <a:off x="409" y="230"/>
                <a:ext cx="29" cy="79"/>
              </a:xfrm>
              <a:custGeom>
                <a:pathLst>
                  <a:path h="552" w="206">
                    <a:moveTo>
                      <a:pt x="20" y="39"/>
                    </a:moveTo>
                    <a:lnTo>
                      <a:pt x="29" y="12"/>
                    </a:lnTo>
                    <a:lnTo>
                      <a:pt x="60" y="0"/>
                    </a:lnTo>
                    <a:lnTo>
                      <a:pt x="86" y="6"/>
                    </a:lnTo>
                    <a:lnTo>
                      <a:pt x="106" y="43"/>
                    </a:lnTo>
                    <a:lnTo>
                      <a:pt x="118" y="112"/>
                    </a:lnTo>
                    <a:lnTo>
                      <a:pt x="123" y="190"/>
                    </a:lnTo>
                    <a:lnTo>
                      <a:pt x="121" y="255"/>
                    </a:lnTo>
                    <a:lnTo>
                      <a:pt x="109" y="321"/>
                    </a:lnTo>
                    <a:lnTo>
                      <a:pt x="88" y="377"/>
                    </a:lnTo>
                    <a:lnTo>
                      <a:pt x="66" y="440"/>
                    </a:lnTo>
                    <a:lnTo>
                      <a:pt x="57" y="477"/>
                    </a:lnTo>
                    <a:lnTo>
                      <a:pt x="57" y="500"/>
                    </a:lnTo>
                    <a:lnTo>
                      <a:pt x="98" y="483"/>
                    </a:lnTo>
                    <a:lnTo>
                      <a:pt x="137" y="452"/>
                    </a:lnTo>
                    <a:lnTo>
                      <a:pt x="157" y="440"/>
                    </a:lnTo>
                    <a:lnTo>
                      <a:pt x="176" y="437"/>
                    </a:lnTo>
                    <a:lnTo>
                      <a:pt x="200" y="442"/>
                    </a:lnTo>
                    <a:lnTo>
                      <a:pt x="206" y="462"/>
                    </a:lnTo>
                    <a:lnTo>
                      <a:pt x="194" y="481"/>
                    </a:lnTo>
                    <a:lnTo>
                      <a:pt x="155" y="495"/>
                    </a:lnTo>
                    <a:lnTo>
                      <a:pt x="107" y="512"/>
                    </a:lnTo>
                    <a:lnTo>
                      <a:pt x="58" y="537"/>
                    </a:lnTo>
                    <a:lnTo>
                      <a:pt x="31" y="552"/>
                    </a:lnTo>
                    <a:lnTo>
                      <a:pt x="11" y="550"/>
                    </a:lnTo>
                    <a:lnTo>
                      <a:pt x="3" y="538"/>
                    </a:lnTo>
                    <a:lnTo>
                      <a:pt x="0" y="517"/>
                    </a:lnTo>
                    <a:lnTo>
                      <a:pt x="8" y="489"/>
                    </a:lnTo>
                    <a:lnTo>
                      <a:pt x="25" y="469"/>
                    </a:lnTo>
                    <a:lnTo>
                      <a:pt x="31" y="434"/>
                    </a:lnTo>
                    <a:lnTo>
                      <a:pt x="35" y="394"/>
                    </a:lnTo>
                    <a:lnTo>
                      <a:pt x="45" y="353"/>
                    </a:lnTo>
                    <a:lnTo>
                      <a:pt x="58" y="319"/>
                    </a:lnTo>
                    <a:lnTo>
                      <a:pt x="70" y="288"/>
                    </a:lnTo>
                    <a:lnTo>
                      <a:pt x="72" y="267"/>
                    </a:lnTo>
                    <a:lnTo>
                      <a:pt x="64" y="218"/>
                    </a:lnTo>
                    <a:lnTo>
                      <a:pt x="52" y="172"/>
                    </a:lnTo>
                    <a:lnTo>
                      <a:pt x="35" y="113"/>
                    </a:lnTo>
                    <a:lnTo>
                      <a:pt x="25" y="74"/>
                    </a:lnTo>
                    <a:lnTo>
                      <a:pt x="17" y="49"/>
                    </a:lnTo>
                    <a:lnTo>
                      <a:pt x="20" y="3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9" name="Group 19"/>
            <xdr:cNvGrpSpPr>
              <a:grpSpLocks/>
            </xdr:cNvGrpSpPr>
          </xdr:nvGrpSpPr>
          <xdr:grpSpPr>
            <a:xfrm>
              <a:off x="178" y="352"/>
              <a:ext cx="20" cy="26"/>
              <a:chOff x="484" y="117"/>
              <a:chExt cx="20" cy="26"/>
            </a:xfrm>
            <a:solidFill>
              <a:srgbClr val="FFFFFF"/>
            </a:solidFill>
          </xdr:grpSpPr>
          <xdr:sp>
            <xdr:nvSpPr>
              <xdr:cNvPr id="20" name="AutoShape 20"/>
              <xdr:cNvSpPr>
                <a:spLocks/>
              </xdr:cNvSpPr>
            </xdr:nvSpPr>
            <xdr:spPr>
              <a:xfrm>
                <a:off x="485" y="117"/>
                <a:ext cx="19" cy="21"/>
              </a:xfrm>
              <a:custGeom>
                <a:pathLst>
                  <a:path h="148" w="128">
                    <a:moveTo>
                      <a:pt x="21" y="6"/>
                    </a:moveTo>
                    <a:lnTo>
                      <a:pt x="45" y="0"/>
                    </a:lnTo>
                    <a:lnTo>
                      <a:pt x="83" y="3"/>
                    </a:lnTo>
                    <a:lnTo>
                      <a:pt x="110" y="18"/>
                    </a:lnTo>
                    <a:lnTo>
                      <a:pt x="124" y="39"/>
                    </a:lnTo>
                    <a:lnTo>
                      <a:pt x="128" y="63"/>
                    </a:lnTo>
                    <a:lnTo>
                      <a:pt x="125" y="85"/>
                    </a:lnTo>
                    <a:lnTo>
                      <a:pt x="115" y="100"/>
                    </a:lnTo>
                    <a:lnTo>
                      <a:pt x="101" y="112"/>
                    </a:lnTo>
                    <a:lnTo>
                      <a:pt x="66" y="116"/>
                    </a:lnTo>
                    <a:lnTo>
                      <a:pt x="34" y="123"/>
                    </a:lnTo>
                    <a:lnTo>
                      <a:pt x="28" y="136"/>
                    </a:lnTo>
                    <a:lnTo>
                      <a:pt x="24" y="147"/>
                    </a:lnTo>
                    <a:lnTo>
                      <a:pt x="8" y="148"/>
                    </a:lnTo>
                    <a:lnTo>
                      <a:pt x="0" y="135"/>
                    </a:lnTo>
                    <a:lnTo>
                      <a:pt x="5" y="115"/>
                    </a:lnTo>
                    <a:lnTo>
                      <a:pt x="19" y="103"/>
                    </a:lnTo>
                    <a:lnTo>
                      <a:pt x="44" y="97"/>
                    </a:lnTo>
                    <a:lnTo>
                      <a:pt x="78" y="93"/>
                    </a:lnTo>
                    <a:lnTo>
                      <a:pt x="94" y="88"/>
                    </a:lnTo>
                    <a:lnTo>
                      <a:pt x="104" y="78"/>
                    </a:lnTo>
                    <a:lnTo>
                      <a:pt x="110" y="63"/>
                    </a:lnTo>
                    <a:lnTo>
                      <a:pt x="106" y="48"/>
                    </a:lnTo>
                    <a:lnTo>
                      <a:pt x="93" y="34"/>
                    </a:lnTo>
                    <a:lnTo>
                      <a:pt x="71" y="28"/>
                    </a:lnTo>
                    <a:lnTo>
                      <a:pt x="44" y="24"/>
                    </a:lnTo>
                    <a:lnTo>
                      <a:pt x="29" y="28"/>
                    </a:lnTo>
                    <a:lnTo>
                      <a:pt x="19" y="22"/>
                    </a:lnTo>
                    <a:lnTo>
                      <a:pt x="15" y="14"/>
                    </a:lnTo>
                    <a:lnTo>
                      <a:pt x="21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21" name="AutoShape 21"/>
              <xdr:cNvSpPr>
                <a:spLocks/>
              </xdr:cNvSpPr>
            </xdr:nvSpPr>
            <xdr:spPr>
              <a:xfrm>
                <a:off x="484" y="140"/>
                <a:ext cx="4" cy="3"/>
              </a:xfrm>
              <a:custGeom>
                <a:pathLst>
                  <a:path h="23" w="28">
                    <a:moveTo>
                      <a:pt x="4" y="0"/>
                    </a:moveTo>
                    <a:lnTo>
                      <a:pt x="20" y="0"/>
                    </a:lnTo>
                    <a:lnTo>
                      <a:pt x="28" y="7"/>
                    </a:lnTo>
                    <a:lnTo>
                      <a:pt x="28" y="15"/>
                    </a:lnTo>
                    <a:lnTo>
                      <a:pt x="19" y="23"/>
                    </a:lnTo>
                    <a:lnTo>
                      <a:pt x="5" y="20"/>
                    </a:lnTo>
                    <a:lnTo>
                      <a:pt x="0" y="12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523875</xdr:colOff>
      <xdr:row>7</xdr:row>
      <xdr:rowOff>38100</xdr:rowOff>
    </xdr:from>
    <xdr:to>
      <xdr:col>5</xdr:col>
      <xdr:colOff>533400</xdr:colOff>
      <xdr:row>14</xdr:row>
      <xdr:rowOff>104775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23975"/>
          <a:ext cx="1762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3</xdr:row>
      <xdr:rowOff>0</xdr:rowOff>
    </xdr:from>
    <xdr:to>
      <xdr:col>8</xdr:col>
      <xdr:colOff>200025</xdr:colOff>
      <xdr:row>12</xdr:row>
      <xdr:rowOff>200025</xdr:rowOff>
    </xdr:to>
    <xdr:grpSp>
      <xdr:nvGrpSpPr>
        <xdr:cNvPr id="23" name="Group 23"/>
        <xdr:cNvGrpSpPr>
          <a:grpSpLocks/>
        </xdr:cNvGrpSpPr>
      </xdr:nvGrpSpPr>
      <xdr:grpSpPr>
        <a:xfrm>
          <a:off x="4838700" y="638175"/>
          <a:ext cx="1685925" cy="1657350"/>
          <a:chOff x="908" y="152"/>
          <a:chExt cx="408" cy="345"/>
        </a:xfrm>
        <a:solidFill>
          <a:srgbClr val="FFFFFF"/>
        </a:solidFill>
      </xdr:grpSpPr>
      <xdr:sp>
        <xdr:nvSpPr>
          <xdr:cNvPr id="24" name="AutoShape 24"/>
          <xdr:cNvSpPr>
            <a:spLocks/>
          </xdr:cNvSpPr>
        </xdr:nvSpPr>
        <xdr:spPr>
          <a:xfrm>
            <a:off x="913" y="154"/>
            <a:ext cx="397" cy="333"/>
          </a:xfrm>
          <a:custGeom>
            <a:pathLst>
              <a:path h="2334" w="2775">
                <a:moveTo>
                  <a:pt x="0" y="438"/>
                </a:moveTo>
                <a:lnTo>
                  <a:pt x="948" y="0"/>
                </a:lnTo>
                <a:lnTo>
                  <a:pt x="1395" y="573"/>
                </a:lnTo>
                <a:lnTo>
                  <a:pt x="2312" y="901"/>
                </a:lnTo>
                <a:lnTo>
                  <a:pt x="2775" y="646"/>
                </a:lnTo>
                <a:lnTo>
                  <a:pt x="2556" y="1209"/>
                </a:lnTo>
                <a:lnTo>
                  <a:pt x="2499" y="1938"/>
                </a:lnTo>
                <a:lnTo>
                  <a:pt x="1770" y="2334"/>
                </a:lnTo>
                <a:lnTo>
                  <a:pt x="718" y="1933"/>
                </a:lnTo>
                <a:lnTo>
                  <a:pt x="614" y="1037"/>
                </a:lnTo>
                <a:lnTo>
                  <a:pt x="11" y="484"/>
                </a:lnTo>
                <a:lnTo>
                  <a:pt x="0" y="438"/>
                </a:lnTo>
                <a:lnTo>
                  <a:pt x="0" y="43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917" y="169"/>
            <a:ext cx="382" cy="317"/>
          </a:xfrm>
          <a:custGeom>
            <a:pathLst>
              <a:path h="2220" w="2675">
                <a:moveTo>
                  <a:pt x="0" y="344"/>
                </a:moveTo>
                <a:lnTo>
                  <a:pt x="884" y="0"/>
                </a:lnTo>
                <a:lnTo>
                  <a:pt x="1342" y="479"/>
                </a:lnTo>
                <a:lnTo>
                  <a:pt x="1581" y="1250"/>
                </a:lnTo>
                <a:lnTo>
                  <a:pt x="2675" y="600"/>
                </a:lnTo>
                <a:lnTo>
                  <a:pt x="2508" y="1142"/>
                </a:lnTo>
                <a:lnTo>
                  <a:pt x="2440" y="1845"/>
                </a:lnTo>
                <a:lnTo>
                  <a:pt x="1718" y="2220"/>
                </a:lnTo>
                <a:lnTo>
                  <a:pt x="1540" y="1584"/>
                </a:lnTo>
                <a:lnTo>
                  <a:pt x="624" y="1037"/>
                </a:lnTo>
                <a:lnTo>
                  <a:pt x="467" y="834"/>
                </a:lnTo>
                <a:lnTo>
                  <a:pt x="0" y="344"/>
                </a:lnTo>
                <a:lnTo>
                  <a:pt x="0" y="344"/>
                </a:lnTo>
                <a:close/>
              </a:path>
            </a:pathLst>
          </a:custGeom>
          <a:solidFill>
            <a:srgbClr val="FFCC7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1067" y="244"/>
            <a:ext cx="162" cy="142"/>
          </a:xfrm>
          <a:custGeom>
            <a:pathLst>
              <a:path h="995" w="1135">
                <a:moveTo>
                  <a:pt x="323" y="0"/>
                </a:moveTo>
                <a:lnTo>
                  <a:pt x="0" y="625"/>
                </a:lnTo>
                <a:lnTo>
                  <a:pt x="703" y="995"/>
                </a:lnTo>
                <a:lnTo>
                  <a:pt x="776" y="541"/>
                </a:lnTo>
                <a:lnTo>
                  <a:pt x="1135" y="301"/>
                </a:lnTo>
                <a:lnTo>
                  <a:pt x="323" y="0"/>
                </a:lnTo>
                <a:lnTo>
                  <a:pt x="323" y="0"/>
                </a:lnTo>
                <a:close/>
              </a:path>
            </a:pathLst>
          </a:custGeom>
          <a:solidFill>
            <a:srgbClr val="E0823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1095" y="336"/>
            <a:ext cx="78" cy="50"/>
          </a:xfrm>
          <a:custGeom>
            <a:pathLst>
              <a:path h="349" w="547">
                <a:moveTo>
                  <a:pt x="0" y="98"/>
                </a:moveTo>
                <a:lnTo>
                  <a:pt x="94" y="0"/>
                </a:lnTo>
                <a:lnTo>
                  <a:pt x="547" y="234"/>
                </a:lnTo>
                <a:lnTo>
                  <a:pt x="510" y="349"/>
                </a:lnTo>
                <a:lnTo>
                  <a:pt x="0" y="98"/>
                </a:lnTo>
                <a:lnTo>
                  <a:pt x="0" y="98"/>
                </a:lnTo>
                <a:close/>
              </a:path>
            </a:pathLst>
          </a:custGeom>
          <a:solidFill>
            <a:srgbClr val="A3471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1017" y="232"/>
            <a:ext cx="299" cy="154"/>
          </a:xfrm>
          <a:custGeom>
            <a:pathLst>
              <a:path h="1080" w="2093">
                <a:moveTo>
                  <a:pt x="635" y="0"/>
                </a:moveTo>
                <a:lnTo>
                  <a:pt x="1551" y="324"/>
                </a:lnTo>
                <a:lnTo>
                  <a:pt x="2020" y="32"/>
                </a:lnTo>
                <a:lnTo>
                  <a:pt x="2093" y="100"/>
                </a:lnTo>
                <a:lnTo>
                  <a:pt x="1806" y="700"/>
                </a:lnTo>
                <a:lnTo>
                  <a:pt x="2020" y="131"/>
                </a:lnTo>
                <a:lnTo>
                  <a:pt x="1203" y="658"/>
                </a:lnTo>
                <a:lnTo>
                  <a:pt x="1109" y="1012"/>
                </a:lnTo>
                <a:lnTo>
                  <a:pt x="1707" y="700"/>
                </a:lnTo>
                <a:lnTo>
                  <a:pt x="1051" y="1080"/>
                </a:lnTo>
                <a:lnTo>
                  <a:pt x="1114" y="600"/>
                </a:lnTo>
                <a:lnTo>
                  <a:pt x="1510" y="360"/>
                </a:lnTo>
                <a:lnTo>
                  <a:pt x="697" y="73"/>
                </a:lnTo>
                <a:lnTo>
                  <a:pt x="635" y="731"/>
                </a:lnTo>
                <a:lnTo>
                  <a:pt x="614" y="89"/>
                </a:lnTo>
                <a:lnTo>
                  <a:pt x="0" y="382"/>
                </a:lnTo>
                <a:lnTo>
                  <a:pt x="635" y="0"/>
                </a:lnTo>
                <a:lnTo>
                  <a:pt x="63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915" y="218"/>
            <a:ext cx="95" cy="84"/>
          </a:xfrm>
          <a:custGeom>
            <a:pathLst>
              <a:path h="584" w="666">
                <a:moveTo>
                  <a:pt x="0" y="31"/>
                </a:moveTo>
                <a:lnTo>
                  <a:pt x="124" y="0"/>
                </a:lnTo>
                <a:lnTo>
                  <a:pt x="666" y="584"/>
                </a:lnTo>
                <a:lnTo>
                  <a:pt x="0" y="31"/>
                </a:lnTo>
                <a:lnTo>
                  <a:pt x="0" y="31"/>
                </a:lnTo>
                <a:close/>
              </a:path>
            </a:pathLst>
          </a:custGeom>
          <a:solidFill>
            <a:srgbClr val="E0823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pic>
        <xdr:nvPicPr>
          <xdr:cNvPr id="30" name="Picture 30"/>
          <xdr:cNvPicPr preferRelativeResize="1">
            <a:picLocks noChangeAspect="1"/>
          </xdr:cNvPicPr>
        </xdr:nvPicPr>
        <xdr:blipFill>
          <a:blip r:embed="rId1"/>
          <a:srcRect l="18182" t="9060" r="12208" b="27516"/>
          <a:stretch>
            <a:fillRect/>
          </a:stretch>
        </xdr:blipFill>
        <xdr:spPr>
          <a:xfrm>
            <a:off x="1004" y="189"/>
            <a:ext cx="268" cy="1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1" name="AutoShape 31"/>
          <xdr:cNvSpPr>
            <a:spLocks/>
          </xdr:cNvSpPr>
        </xdr:nvSpPr>
        <xdr:spPr>
          <a:xfrm>
            <a:off x="908" y="152"/>
            <a:ext cx="372" cy="345"/>
          </a:xfrm>
          <a:custGeom>
            <a:pathLst>
              <a:path h="345" w="372">
                <a:moveTo>
                  <a:pt x="182" y="56"/>
                </a:moveTo>
                <a:lnTo>
                  <a:pt x="145" y="0"/>
                </a:lnTo>
                <a:lnTo>
                  <a:pt x="137" y="1"/>
                </a:lnTo>
                <a:lnTo>
                  <a:pt x="6" y="62"/>
                </a:lnTo>
                <a:lnTo>
                  <a:pt x="0" y="75"/>
                </a:lnTo>
                <a:lnTo>
                  <a:pt x="88" y="152"/>
                </a:lnTo>
                <a:lnTo>
                  <a:pt x="105" y="288"/>
                </a:lnTo>
                <a:lnTo>
                  <a:pt x="260" y="345"/>
                </a:lnTo>
                <a:lnTo>
                  <a:pt x="368" y="285"/>
                </a:lnTo>
                <a:lnTo>
                  <a:pt x="372" y="189"/>
                </a:lnTo>
                <a:lnTo>
                  <a:pt x="359" y="283"/>
                </a:lnTo>
                <a:lnTo>
                  <a:pt x="259" y="332"/>
                </a:lnTo>
                <a:lnTo>
                  <a:pt x="257" y="264"/>
                </a:lnTo>
                <a:lnTo>
                  <a:pt x="242" y="333"/>
                </a:lnTo>
                <a:lnTo>
                  <a:pt x="114" y="278"/>
                </a:lnTo>
                <a:lnTo>
                  <a:pt x="104" y="168"/>
                </a:lnTo>
                <a:lnTo>
                  <a:pt x="244" y="227"/>
                </a:lnTo>
                <a:lnTo>
                  <a:pt x="104" y="152"/>
                </a:lnTo>
                <a:lnTo>
                  <a:pt x="98" y="153"/>
                </a:lnTo>
                <a:lnTo>
                  <a:pt x="93" y="143"/>
                </a:lnTo>
                <a:lnTo>
                  <a:pt x="11" y="68"/>
                </a:lnTo>
                <a:lnTo>
                  <a:pt x="139" y="10"/>
                </a:lnTo>
                <a:lnTo>
                  <a:pt x="200" y="76"/>
                </a:lnTo>
                <a:lnTo>
                  <a:pt x="182" y="5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1162" y="331"/>
            <a:ext cx="108" cy="147"/>
          </a:xfrm>
          <a:custGeom>
            <a:pathLst>
              <a:path h="147" w="108">
                <a:moveTo>
                  <a:pt x="108" y="0"/>
                </a:moveTo>
                <a:lnTo>
                  <a:pt x="104" y="101"/>
                </a:lnTo>
                <a:lnTo>
                  <a:pt x="4" y="147"/>
                </a:lnTo>
                <a:lnTo>
                  <a:pt x="0" y="54"/>
                </a:lnTo>
                <a:lnTo>
                  <a:pt x="108" y="0"/>
                </a:lnTo>
                <a:close/>
              </a:path>
            </a:pathLst>
          </a:custGeom>
          <a:solidFill>
            <a:srgbClr val="FFCC7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1110" y="267"/>
            <a:ext cx="184" cy="158"/>
          </a:xfrm>
          <a:custGeom>
            <a:pathLst>
              <a:path h="1105" w="1286">
                <a:moveTo>
                  <a:pt x="520" y="391"/>
                </a:moveTo>
                <a:lnTo>
                  <a:pt x="1286" y="0"/>
                </a:lnTo>
                <a:lnTo>
                  <a:pt x="1129" y="432"/>
                </a:lnTo>
                <a:lnTo>
                  <a:pt x="744" y="1084"/>
                </a:lnTo>
                <a:lnTo>
                  <a:pt x="0" y="1105"/>
                </a:lnTo>
                <a:lnTo>
                  <a:pt x="520" y="391"/>
                </a:lnTo>
                <a:lnTo>
                  <a:pt x="520" y="391"/>
                </a:lnTo>
                <a:close/>
              </a:path>
            </a:pathLst>
          </a:custGeom>
          <a:solidFill>
            <a:srgbClr val="E0823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1004" y="310"/>
            <a:ext cx="158" cy="177"/>
          </a:xfrm>
          <a:custGeom>
            <a:pathLst>
              <a:path h="1236" w="1108">
                <a:moveTo>
                  <a:pt x="0" y="0"/>
                </a:moveTo>
                <a:lnTo>
                  <a:pt x="1108" y="563"/>
                </a:lnTo>
                <a:lnTo>
                  <a:pt x="1071" y="1236"/>
                </a:lnTo>
                <a:lnTo>
                  <a:pt x="77" y="824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solidFill>
            <a:srgbClr val="A3471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1166" y="237"/>
            <a:ext cx="149" cy="149"/>
          </a:xfrm>
          <a:custGeom>
            <a:pathLst>
              <a:path h="149" w="149">
                <a:moveTo>
                  <a:pt x="72" y="41"/>
                </a:moveTo>
                <a:lnTo>
                  <a:pt x="139" y="0"/>
                </a:lnTo>
                <a:lnTo>
                  <a:pt x="149" y="9"/>
                </a:lnTo>
                <a:lnTo>
                  <a:pt x="108" y="95"/>
                </a:lnTo>
                <a:lnTo>
                  <a:pt x="139" y="14"/>
                </a:lnTo>
                <a:lnTo>
                  <a:pt x="22" y="89"/>
                </a:lnTo>
                <a:lnTo>
                  <a:pt x="8" y="139"/>
                </a:lnTo>
                <a:lnTo>
                  <a:pt x="94" y="95"/>
                </a:lnTo>
                <a:lnTo>
                  <a:pt x="0" y="149"/>
                </a:lnTo>
                <a:lnTo>
                  <a:pt x="9" y="81"/>
                </a:lnTo>
                <a:lnTo>
                  <a:pt x="66" y="46"/>
                </a:lnTo>
                <a:lnTo>
                  <a:pt x="72" y="4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6" name="Polygon 36"/>
          <xdr:cNvSpPr>
            <a:spLocks/>
          </xdr:cNvSpPr>
        </xdr:nvSpPr>
        <xdr:spPr>
          <a:xfrm>
            <a:off x="930" y="169"/>
            <a:ext cx="150" cy="136"/>
          </a:xfrm>
          <a:custGeom>
            <a:pathLst>
              <a:path h="136" w="150">
                <a:moveTo>
                  <a:pt x="150" y="30"/>
                </a:moveTo>
                <a:lnTo>
                  <a:pt x="118" y="0"/>
                </a:lnTo>
                <a:lnTo>
                  <a:pt x="0" y="47"/>
                </a:lnTo>
                <a:lnTo>
                  <a:pt x="78" y="134"/>
                </a:lnTo>
                <a:lnTo>
                  <a:pt x="90" y="136"/>
                </a:lnTo>
                <a:lnTo>
                  <a:pt x="92" y="130"/>
                </a:lnTo>
                <a:lnTo>
                  <a:pt x="92" y="124"/>
                </a:lnTo>
                <a:lnTo>
                  <a:pt x="96" y="117"/>
                </a:lnTo>
                <a:lnTo>
                  <a:pt x="84" y="102"/>
                </a:lnTo>
                <a:lnTo>
                  <a:pt x="78" y="83"/>
                </a:lnTo>
                <a:lnTo>
                  <a:pt x="82" y="62"/>
                </a:lnTo>
                <a:lnTo>
                  <a:pt x="88" y="49"/>
                </a:lnTo>
                <a:lnTo>
                  <a:pt x="104" y="39"/>
                </a:lnTo>
                <a:lnTo>
                  <a:pt x="122" y="36"/>
                </a:lnTo>
                <a:lnTo>
                  <a:pt x="122" y="30"/>
                </a:lnTo>
                <a:lnTo>
                  <a:pt x="128" y="30"/>
                </a:lnTo>
                <a:lnTo>
                  <a:pt x="130" y="36"/>
                </a:lnTo>
                <a:lnTo>
                  <a:pt x="150" y="30"/>
                </a:lnTo>
                <a:close/>
              </a:path>
            </a:pathLst>
          </a:custGeom>
          <a:solidFill>
            <a:srgbClr val="66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H14" sqref="H14"/>
    </sheetView>
  </sheetViews>
  <sheetFormatPr defaultColWidth="11.421875" defaultRowHeight="12.75"/>
  <cols>
    <col min="4" max="4" width="14.8515625" style="0" customWidth="1"/>
  </cols>
  <sheetData>
    <row r="1" ht="11.25">
      <c r="A1" t="s">
        <v>20</v>
      </c>
    </row>
    <row r="2" ht="26.25">
      <c r="C2" s="1" t="s">
        <v>5</v>
      </c>
    </row>
    <row r="13" spans="2:3" ht="18">
      <c r="B13" s="31" t="s">
        <v>3</v>
      </c>
      <c r="C13" s="31"/>
    </row>
    <row r="14" spans="2:8" ht="18">
      <c r="B14" s="32" t="s">
        <v>6</v>
      </c>
      <c r="C14" s="32"/>
      <c r="H14" s="2" t="s">
        <v>7</v>
      </c>
    </row>
    <row r="15" ht="11.25">
      <c r="H15" s="3" t="s">
        <v>8</v>
      </c>
    </row>
    <row r="16" ht="18">
      <c r="E16" s="2" t="s">
        <v>2</v>
      </c>
    </row>
    <row r="17" ht="11.25">
      <c r="E17" s="3" t="s">
        <v>9</v>
      </c>
    </row>
  </sheetData>
  <mergeCells count="2">
    <mergeCell ref="B13:C13"/>
    <mergeCell ref="B14:C14"/>
  </mergeCells>
  <printOptions/>
  <pageMargins left="0.75" right="0.75" top="1" bottom="1" header="0.4921259845" footer="0.492125984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workbookViewId="0" topLeftCell="A1">
      <selection activeCell="B1" sqref="B1"/>
    </sheetView>
  </sheetViews>
  <sheetFormatPr defaultColWidth="11.421875" defaultRowHeight="12.75"/>
  <cols>
    <col min="1" max="1" width="5.421875" style="19" customWidth="1"/>
    <col min="2" max="2" width="27.00390625" style="28" customWidth="1"/>
    <col min="3" max="3" width="24.00390625" style="28" customWidth="1"/>
    <col min="4" max="4" width="14.00390625" style="29" bestFit="1" customWidth="1"/>
    <col min="5" max="5" width="20.421875" style="28" bestFit="1" customWidth="1"/>
    <col min="6" max="6" width="19.00390625" style="29" bestFit="1" customWidth="1"/>
    <col min="7" max="16384" width="11.421875" style="19" customWidth="1"/>
  </cols>
  <sheetData>
    <row r="1" spans="2:6" s="18" customFormat="1" ht="21.75" thickBot="1">
      <c r="B1" s="35" t="s">
        <v>27</v>
      </c>
      <c r="C1" s="15"/>
      <c r="D1" s="16"/>
      <c r="E1" s="15"/>
      <c r="F1" s="17">
        <f ca="1">INT(RAND()*8000)</f>
        <v>847</v>
      </c>
    </row>
    <row r="2" spans="2:6" ht="21.75" thickBot="1">
      <c r="B2" s="19"/>
      <c r="C2" s="19"/>
      <c r="D2" s="19"/>
      <c r="E2" s="19"/>
      <c r="F2" s="19"/>
    </row>
    <row r="3" spans="1:6" ht="21.75" thickBot="1">
      <c r="A3" s="45"/>
      <c r="B3" s="40" t="s">
        <v>22</v>
      </c>
      <c r="C3" s="41" t="s">
        <v>23</v>
      </c>
      <c r="D3" s="42" t="s">
        <v>24</v>
      </c>
      <c r="E3" s="41" t="s">
        <v>25</v>
      </c>
      <c r="F3" s="43" t="s">
        <v>26</v>
      </c>
    </row>
    <row r="4" spans="1:6" ht="21">
      <c r="A4" s="44">
        <v>1</v>
      </c>
      <c r="B4" s="38">
        <f ca="1">INT(RAND()*5000+3000)</f>
        <v>6458</v>
      </c>
      <c r="C4" s="39"/>
      <c r="D4" s="38">
        <f ca="1">INT(20*(RAND()*30))/20+67</f>
        <v>91.35</v>
      </c>
      <c r="E4" s="38"/>
      <c r="F4" s="38"/>
    </row>
    <row r="5" spans="1:6" ht="21">
      <c r="A5" s="36">
        <f>A4+1</f>
        <v>2</v>
      </c>
      <c r="B5" s="33"/>
      <c r="C5" s="33">
        <f ca="1">INT(RAND()*5000+3000)</f>
        <v>7008</v>
      </c>
      <c r="D5" s="33">
        <f ca="1">INT(20*(RAND()*30))/20+67</f>
        <v>95.8</v>
      </c>
      <c r="E5" s="33"/>
      <c r="F5" s="33"/>
    </row>
    <row r="6" spans="1:6" ht="21">
      <c r="A6" s="36">
        <f>A5+1</f>
        <v>3</v>
      </c>
      <c r="B6" s="33"/>
      <c r="C6" s="33"/>
      <c r="D6" s="33">
        <f ca="1">INT(20*(RAND()*30))/20+67</f>
        <v>76.75</v>
      </c>
      <c r="E6" s="33">
        <f ca="1">INT(RAND()*5000+3000)</f>
        <v>7943</v>
      </c>
      <c r="F6" s="33"/>
    </row>
    <row r="7" spans="1:6" ht="21">
      <c r="A7" s="36">
        <f>A6+1</f>
        <v>4</v>
      </c>
      <c r="B7" s="33">
        <f ca="1">INT(RAND()*5000+3000)</f>
        <v>6867</v>
      </c>
      <c r="C7" s="33"/>
      <c r="D7" s="33"/>
      <c r="E7" s="33"/>
      <c r="F7" s="33">
        <f ca="1">INT(20*(RAND()*30))/20</f>
        <v>5.75</v>
      </c>
    </row>
    <row r="8" spans="1:6" ht="21">
      <c r="A8" s="36">
        <f>A7+1</f>
        <v>5</v>
      </c>
      <c r="B8" s="33"/>
      <c r="C8" s="33">
        <f ca="1">INT(RAND()*5000+3000)</f>
        <v>5129</v>
      </c>
      <c r="D8" s="33"/>
      <c r="E8" s="33"/>
      <c r="F8" s="33">
        <f ca="1">INT(20*(RAND()*30))/20</f>
        <v>15.95</v>
      </c>
    </row>
    <row r="9" spans="1:6" ht="21">
      <c r="A9" s="36">
        <f>A8+1</f>
        <v>6</v>
      </c>
      <c r="B9" s="33"/>
      <c r="C9" s="33"/>
      <c r="D9" s="33"/>
      <c r="E9" s="33">
        <f ca="1">INT(RAND()*5000+3000)</f>
        <v>6249</v>
      </c>
      <c r="F9" s="33">
        <f ca="1">INT(20*(RAND()*30))/20</f>
        <v>3.2</v>
      </c>
    </row>
    <row r="10" spans="2:6" ht="21">
      <c r="B10" s="19"/>
      <c r="C10" s="19"/>
      <c r="D10" s="19"/>
      <c r="E10" s="19"/>
      <c r="F10" s="19"/>
    </row>
    <row r="11" spans="2:6" ht="21.75" thickBot="1">
      <c r="B11" s="19"/>
      <c r="C11" s="19"/>
      <c r="D11" s="19"/>
      <c r="E11" s="19"/>
      <c r="F11" s="19"/>
    </row>
    <row r="12" spans="2:6" ht="21.75" thickBot="1">
      <c r="B12" s="27" t="s">
        <v>4</v>
      </c>
      <c r="C12" s="27"/>
      <c r="D12" s="27"/>
      <c r="E12" s="27"/>
      <c r="F12" s="37">
        <f>F1</f>
        <v>847</v>
      </c>
    </row>
    <row r="13" spans="1:6" ht="21.75" thickBot="1">
      <c r="A13" s="46"/>
      <c r="B13" s="47" t="s">
        <v>22</v>
      </c>
      <c r="C13" s="47" t="s">
        <v>23</v>
      </c>
      <c r="D13" s="48" t="s">
        <v>24</v>
      </c>
      <c r="E13" s="47" t="s">
        <v>25</v>
      </c>
      <c r="F13" s="34" t="s">
        <v>26</v>
      </c>
    </row>
    <row r="14" spans="1:6" ht="21">
      <c r="A14" s="44">
        <v>1</v>
      </c>
      <c r="B14" s="38">
        <f>B4</f>
        <v>6458</v>
      </c>
      <c r="C14" s="50">
        <f>B14*D14/100</f>
        <v>5899.382999999999</v>
      </c>
      <c r="D14" s="38">
        <f>D4</f>
        <v>91.35</v>
      </c>
      <c r="E14" s="50">
        <f>B14-C14</f>
        <v>558.6170000000011</v>
      </c>
      <c r="F14" s="50">
        <f>100-D14</f>
        <v>8.650000000000006</v>
      </c>
    </row>
    <row r="15" spans="1:6" ht="21">
      <c r="A15" s="36">
        <f>A14+1</f>
        <v>2</v>
      </c>
      <c r="B15" s="49">
        <f>C15/D15*100</f>
        <v>7315.240083507307</v>
      </c>
      <c r="C15" s="33">
        <f>C5</f>
        <v>7008</v>
      </c>
      <c r="D15" s="33">
        <f>D5</f>
        <v>95.8</v>
      </c>
      <c r="E15" s="49">
        <f>B15-C15</f>
        <v>307.24008350730674</v>
      </c>
      <c r="F15" s="49">
        <f>100-D15</f>
        <v>4.200000000000003</v>
      </c>
    </row>
    <row r="16" spans="1:6" ht="21">
      <c r="A16" s="36">
        <f>A15+1</f>
        <v>3</v>
      </c>
      <c r="B16" s="49">
        <f>E16/F16*100</f>
        <v>34163.44086021505</v>
      </c>
      <c r="C16" s="49">
        <f>B16-E16</f>
        <v>26220.44086021505</v>
      </c>
      <c r="D16" s="33">
        <f>D6</f>
        <v>76.75</v>
      </c>
      <c r="E16" s="33">
        <f>E6</f>
        <v>7943</v>
      </c>
      <c r="F16" s="49">
        <f>100-D16</f>
        <v>23.25</v>
      </c>
    </row>
    <row r="17" spans="1:6" ht="21">
      <c r="A17" s="36">
        <f>A16+1</f>
        <v>4</v>
      </c>
      <c r="B17" s="33">
        <f>B7</f>
        <v>6867</v>
      </c>
      <c r="C17" s="49">
        <f>B17*D17/100</f>
        <v>6472.1475</v>
      </c>
      <c r="D17" s="49">
        <f>100-F17</f>
        <v>94.25</v>
      </c>
      <c r="E17" s="49">
        <f>B17-C17</f>
        <v>394.85249999999996</v>
      </c>
      <c r="F17" s="33">
        <f>F7</f>
        <v>5.75</v>
      </c>
    </row>
    <row r="18" spans="1:6" ht="21">
      <c r="A18" s="36">
        <f>A17+1</f>
        <v>5</v>
      </c>
      <c r="B18" s="49">
        <f>C18/D18*100</f>
        <v>6102.320047590721</v>
      </c>
      <c r="C18" s="33">
        <f>C8</f>
        <v>5129</v>
      </c>
      <c r="D18" s="49">
        <f>100-F18</f>
        <v>84.05</v>
      </c>
      <c r="E18" s="49">
        <f>B18-C18</f>
        <v>973.3200475907206</v>
      </c>
      <c r="F18" s="33">
        <f>F8</f>
        <v>15.95</v>
      </c>
    </row>
    <row r="19" spans="1:6" ht="21">
      <c r="A19" s="36">
        <f>A18+1</f>
        <v>6</v>
      </c>
      <c r="B19" s="49">
        <f>E19/F19*100</f>
        <v>195281.25</v>
      </c>
      <c r="C19" s="49">
        <f>B19-E19</f>
        <v>189032.25</v>
      </c>
      <c r="D19" s="49">
        <f>100-F19</f>
        <v>96.8</v>
      </c>
      <c r="E19" s="33">
        <f>E9</f>
        <v>6249</v>
      </c>
      <c r="F19" s="33">
        <f>F9</f>
        <v>3.2</v>
      </c>
    </row>
    <row r="20" ht="21">
      <c r="B20" s="19"/>
    </row>
    <row r="21" spans="2:6" ht="21">
      <c r="B21" s="19"/>
      <c r="C21" s="19"/>
      <c r="D21" s="19"/>
      <c r="E21" s="19"/>
      <c r="F21" s="19"/>
    </row>
    <row r="22" spans="2:6" ht="21.75" thickBot="1">
      <c r="B22" s="30"/>
      <c r="C22" s="30"/>
      <c r="D22" s="30"/>
      <c r="E22" s="30"/>
      <c r="F22" s="30"/>
    </row>
    <row r="23" spans="2:6" ht="21.75" thickBot="1">
      <c r="B23" s="15" t="s">
        <v>0</v>
      </c>
      <c r="C23" s="15"/>
      <c r="D23" s="16"/>
      <c r="E23" s="15"/>
      <c r="F23" s="17">
        <f ca="1">INT(RAND()*8000)</f>
        <v>2998</v>
      </c>
    </row>
    <row r="24" spans="2:6" ht="21.75" thickBot="1">
      <c r="B24" s="19"/>
      <c r="C24" s="19"/>
      <c r="D24" s="19"/>
      <c r="E24" s="19"/>
      <c r="F24" s="19"/>
    </row>
    <row r="25" spans="2:6" ht="21.75" thickBot="1">
      <c r="B25" s="20" t="s">
        <v>1</v>
      </c>
      <c r="C25" s="21" t="s">
        <v>2</v>
      </c>
      <c r="D25" s="22" t="s">
        <v>2</v>
      </c>
      <c r="E25" s="20" t="s">
        <v>3</v>
      </c>
      <c r="F25" s="23" t="s">
        <v>3</v>
      </c>
    </row>
    <row r="26" spans="2:6" ht="21">
      <c r="B26" s="24">
        <f ca="1">INT(RAND()*5000+3000)</f>
        <v>6732</v>
      </c>
      <c r="C26" s="25"/>
      <c r="D26" s="26">
        <f ca="1">INT(20*(RAND()*30))/20+67</f>
        <v>84.9</v>
      </c>
      <c r="E26" s="24"/>
      <c r="F26" s="26"/>
    </row>
    <row r="27" spans="2:6" ht="21">
      <c r="B27" s="24"/>
      <c r="C27" s="24">
        <f ca="1">INT(RAND()*5000+3000)</f>
        <v>3773</v>
      </c>
      <c r="D27" s="26">
        <f ca="1">INT(20*(RAND()*30))/20+67</f>
        <v>74.7</v>
      </c>
      <c r="E27" s="24"/>
      <c r="F27" s="26"/>
    </row>
    <row r="28" spans="2:6" ht="21">
      <c r="B28" s="24"/>
      <c r="C28" s="24"/>
      <c r="D28" s="26">
        <f ca="1">INT(20*(RAND()*30))/20+67</f>
        <v>83.25</v>
      </c>
      <c r="E28" s="24">
        <f ca="1">INT(RAND()*5000+3000)</f>
        <v>5740</v>
      </c>
      <c r="F28" s="26"/>
    </row>
    <row r="29" spans="2:6" ht="21">
      <c r="B29" s="24">
        <f ca="1">INT(RAND()*5000+3000)</f>
        <v>4218</v>
      </c>
      <c r="C29" s="24"/>
      <c r="D29" s="26"/>
      <c r="E29" s="24"/>
      <c r="F29" s="26">
        <f ca="1">INT(20*(RAND()*30))/20</f>
        <v>23.85</v>
      </c>
    </row>
    <row r="30" spans="2:6" ht="21">
      <c r="B30" s="24"/>
      <c r="C30" s="24">
        <f ca="1">INT(RAND()*5000+3000)</f>
        <v>4385</v>
      </c>
      <c r="D30" s="26"/>
      <c r="E30" s="24"/>
      <c r="F30" s="26">
        <f ca="1">INT(20*(RAND()*30))/20</f>
        <v>23.5</v>
      </c>
    </row>
    <row r="31" spans="2:6" ht="21">
      <c r="B31" s="24"/>
      <c r="C31" s="24"/>
      <c r="D31" s="26"/>
      <c r="E31" s="24">
        <f ca="1">INT(RAND()*5000+3000)</f>
        <v>3621</v>
      </c>
      <c r="F31" s="26">
        <f ca="1">INT(20*(RAND()*30))/20</f>
        <v>2.75</v>
      </c>
    </row>
    <row r="32" spans="2:6" ht="21.75" thickBot="1">
      <c r="B32" s="19"/>
      <c r="C32" s="19"/>
      <c r="D32" s="19"/>
      <c r="E32" s="19"/>
      <c r="F32" s="19"/>
    </row>
    <row r="33" spans="2:6" ht="21.75" thickBot="1">
      <c r="B33" s="27" t="s">
        <v>4</v>
      </c>
      <c r="C33" s="27"/>
      <c r="D33" s="27"/>
      <c r="E33" s="27"/>
      <c r="F33" s="17">
        <f>F23</f>
        <v>2998</v>
      </c>
    </row>
    <row r="34" spans="2:6" ht="21">
      <c r="B34" s="19"/>
      <c r="C34" s="19"/>
      <c r="D34" s="19"/>
      <c r="E34" s="19"/>
      <c r="F34" s="19"/>
    </row>
    <row r="35" spans="2:6" ht="21">
      <c r="B35" s="24">
        <f>B26</f>
        <v>6732</v>
      </c>
      <c r="C35" s="24">
        <f>B35*D35/100</f>
        <v>5715.468000000001</v>
      </c>
      <c r="D35" s="26">
        <f>D26</f>
        <v>84.9</v>
      </c>
      <c r="E35" s="24">
        <f>B35-C35</f>
        <v>1016.5319999999992</v>
      </c>
      <c r="F35" s="26">
        <f>100-D35</f>
        <v>15.099999999999994</v>
      </c>
    </row>
    <row r="36" spans="2:6" ht="21">
      <c r="B36" s="24">
        <f>C36/D36*100</f>
        <v>5050.8701472556895</v>
      </c>
      <c r="C36" s="24">
        <f>C27</f>
        <v>3773</v>
      </c>
      <c r="D36" s="26">
        <f>D27</f>
        <v>74.7</v>
      </c>
      <c r="E36" s="24">
        <f>B36-C36</f>
        <v>1277.8701472556895</v>
      </c>
      <c r="F36" s="26">
        <f>100-D36</f>
        <v>25.299999999999997</v>
      </c>
    </row>
    <row r="37" spans="2:6" ht="21">
      <c r="B37" s="24">
        <f>E37/F37*100</f>
        <v>34268.656716417914</v>
      </c>
      <c r="C37" s="24">
        <f>B37-E37</f>
        <v>28528.656716417914</v>
      </c>
      <c r="D37" s="26">
        <f>D28</f>
        <v>83.25</v>
      </c>
      <c r="E37" s="24">
        <f>E28</f>
        <v>5740</v>
      </c>
      <c r="F37" s="26">
        <f>100-D37</f>
        <v>16.75</v>
      </c>
    </row>
    <row r="38" spans="2:6" ht="21">
      <c r="B38" s="24">
        <f>B29</f>
        <v>4218</v>
      </c>
      <c r="C38" s="24">
        <f>B38*D38/100</f>
        <v>3212.007</v>
      </c>
      <c r="D38" s="26">
        <f>100-F38</f>
        <v>76.15</v>
      </c>
      <c r="E38" s="24">
        <f>B38-C38</f>
        <v>1005.9929999999999</v>
      </c>
      <c r="F38" s="26">
        <f>F29</f>
        <v>23.85</v>
      </c>
    </row>
    <row r="39" spans="2:6" ht="21">
      <c r="B39" s="24">
        <f>C39/D39*100</f>
        <v>5732.02614379085</v>
      </c>
      <c r="C39" s="24">
        <f>C30</f>
        <v>4385</v>
      </c>
      <c r="D39" s="26">
        <f>100-F39</f>
        <v>76.5</v>
      </c>
      <c r="E39" s="24">
        <f>B39-C39</f>
        <v>1347.0261437908503</v>
      </c>
      <c r="F39" s="26">
        <f>F30</f>
        <v>23.5</v>
      </c>
    </row>
    <row r="40" spans="2:6" ht="21">
      <c r="B40" s="24">
        <f>E40/F40*100</f>
        <v>131672.72727272726</v>
      </c>
      <c r="C40" s="24">
        <f>B40-E40</f>
        <v>128051.72727272726</v>
      </c>
      <c r="D40" s="26">
        <f>100-F40</f>
        <v>97.25</v>
      </c>
      <c r="E40" s="24">
        <f>E31</f>
        <v>3621</v>
      </c>
      <c r="F40" s="26">
        <f>F31</f>
        <v>2.75</v>
      </c>
    </row>
    <row r="41" ht="21">
      <c r="B41" s="19"/>
    </row>
  </sheetData>
  <printOptions/>
  <pageMargins left="0.47" right="0.51" top="0.92" bottom="0.71" header="0.511811023" footer="0.5"/>
  <pageSetup horizontalDpi="360" verticalDpi="360" orientation="landscape" paperSize="9" scale="121" r:id="rId1"/>
  <headerFooter alignWithMargins="0">
    <oddFooter xml:space="preserve">&amp;R&amp;"Arial,Standard"&amp;6K. Bertschi </oddFooter>
  </headerFooter>
  <rowBreaks count="3" manualBreakCount="3">
    <brk id="11" max="255" man="1"/>
    <brk id="21" max="255" man="1"/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A61"/>
  <sheetViews>
    <sheetView showGridLines="0" workbookViewId="0" topLeftCell="A2">
      <selection activeCell="C2" sqref="C2"/>
    </sheetView>
  </sheetViews>
  <sheetFormatPr defaultColWidth="11.421875" defaultRowHeight="12.75"/>
  <cols>
    <col min="1" max="1" width="3.28125" style="4" customWidth="1"/>
    <col min="2" max="2" width="76.421875" style="6" customWidth="1"/>
    <col min="3" max="6" width="8.57421875" style="0" customWidth="1"/>
    <col min="7" max="10" width="8.28125" style="0" customWidth="1"/>
  </cols>
  <sheetData>
    <row r="2" spans="2:11" ht="17.25">
      <c r="B2" s="7" t="s">
        <v>11</v>
      </c>
      <c r="C2" s="8">
        <f ca="1">INT(RAND()*100+1000)</f>
        <v>1060</v>
      </c>
      <c r="D2" s="8"/>
      <c r="E2" s="8"/>
      <c r="F2" s="8"/>
      <c r="G2" s="11" t="s">
        <v>18</v>
      </c>
      <c r="H2" s="9"/>
      <c r="I2" s="9"/>
      <c r="J2" s="10"/>
      <c r="K2" s="10"/>
    </row>
    <row r="3" spans="7:11" ht="11.25">
      <c r="G3" s="10" t="s">
        <v>19</v>
      </c>
      <c r="H3" s="10"/>
      <c r="I3" s="10"/>
      <c r="J3" s="10"/>
      <c r="K3" s="10"/>
    </row>
    <row r="4" spans="7:11" ht="11.25">
      <c r="G4" s="10"/>
      <c r="H4" s="10"/>
      <c r="I4" s="10"/>
      <c r="J4" s="10"/>
      <c r="K4" s="10"/>
    </row>
    <row r="5" spans="1:11" ht="22.5">
      <c r="A5" s="5" t="s">
        <v>10</v>
      </c>
      <c r="B5" s="6" t="str">
        <f>G5&amp;"kg Früchte sind verpackt mit  "&amp;H5&amp;"% ihres Bruttogewichts. Wie schwer ist die Verpackung?"</f>
        <v>169kg Früchte sind verpackt mit  24% ihres Bruttogewichts. Wie schwer ist die Verpackung?</v>
      </c>
      <c r="G5" s="9">
        <f ca="1">INT(RAND()*200+100)</f>
        <v>169</v>
      </c>
      <c r="H5" s="9">
        <f ca="1">INT(RAND()*20+5)</f>
        <v>24</v>
      </c>
      <c r="I5" s="10"/>
      <c r="J5" s="10"/>
      <c r="K5" s="10"/>
    </row>
    <row r="6" spans="7:11" ht="11.25">
      <c r="G6" s="10"/>
      <c r="H6" s="10"/>
      <c r="I6" s="10"/>
      <c r="J6" s="10"/>
      <c r="K6" s="10"/>
    </row>
    <row r="7" spans="1:11" ht="22.5">
      <c r="A7" s="5" t="s">
        <v>12</v>
      </c>
      <c r="B7" s="6" t="str">
        <f>"Was ist im Verhältnis leichter verpackt: Ein "&amp;G7&amp;"kg schweres Metallteil in einer "&amp;H7&amp;"kg schweren Holzkiste oder ein "&amp;I7&amp;"kg schweres Metallteil in einer Verpackung von "&amp;J7&amp;"kg ?"</f>
        <v>Was ist im Verhältnis leichter verpackt: Ein 86kg schweres Metallteil in einer 14kg schweren Holzkiste oder ein 169kg schweres Metallteil in einer Verpackung von 26kg ?</v>
      </c>
      <c r="G7" s="9">
        <f ca="1">INT(RAND()*100+30)</f>
        <v>86</v>
      </c>
      <c r="H7" s="9">
        <f ca="1">INT(RAND()*25+5)</f>
        <v>14</v>
      </c>
      <c r="I7" s="9">
        <f ca="1">INT(G7*2+RAND()*3.5-3)</f>
        <v>169</v>
      </c>
      <c r="J7" s="9">
        <f ca="1">INT(H7*2+RAND()*3.5-3)</f>
        <v>26</v>
      </c>
      <c r="K7" s="10"/>
    </row>
    <row r="8" spans="7:11" ht="11.25">
      <c r="G8" s="10"/>
      <c r="H8" s="10"/>
      <c r="I8" s="10"/>
      <c r="J8" s="10"/>
      <c r="K8" s="10"/>
    </row>
    <row r="9" spans="1:11" ht="34.5">
      <c r="A9" s="5" t="s">
        <v>13</v>
      </c>
      <c r="B9" s="6" t="str">
        <f>"Die Verpackung einer "&amp;G9&amp;"kg schweren Maschine wird gewichtsmässig um "&amp;H9&amp;"% reduziert.  Ursprünglich wog die Verpackung  "&amp;I9&amp;"kg. Berechne, um wie viele % das Bruttogewicht abgenomen hat!"</f>
        <v>Die Verpackung einer 231kg schweren Maschine wird gewichtsmässig um 20% reduziert.  Ursprünglich wog die Verpackung  18kg. Berechne, um wie viele % das Bruttogewicht abgenomen hat!</v>
      </c>
      <c r="G9" s="9">
        <f ca="1">INT(RAND()*200+100)</f>
        <v>231</v>
      </c>
      <c r="H9" s="9">
        <f ca="1">INT(RAND()*20+5)</f>
        <v>20</v>
      </c>
      <c r="I9" s="9">
        <f ca="1">INT(RAND()*30+10)</f>
        <v>18</v>
      </c>
      <c r="J9" s="10"/>
      <c r="K9" s="10"/>
    </row>
    <row r="10" spans="7:11" ht="11.25">
      <c r="G10" s="10"/>
      <c r="H10" s="10"/>
      <c r="I10" s="10"/>
      <c r="J10" s="10"/>
      <c r="K10" s="10"/>
    </row>
    <row r="11" spans="1:11" ht="22.5">
      <c r="A11" s="5" t="s">
        <v>14</v>
      </c>
      <c r="B11" s="6" t="str">
        <f>G11&amp;"kg Früchte Brutto wurden für "&amp;H11&amp;" Fr. eingekauft. Die Tara betrug "&amp;I11&amp;"% .  Berechne den Nettokilopreis!"</f>
        <v>116kg Früchte Brutto wurden für 447 Fr. eingekauft. Die Tara betrug 15% .  Berechne den Nettokilopreis!</v>
      </c>
      <c r="G11" s="9">
        <f ca="1">INT(RAND()*200+100)</f>
        <v>116</v>
      </c>
      <c r="H11" s="9">
        <f ca="1">INT(RAND()*300+200)</f>
        <v>447</v>
      </c>
      <c r="I11" s="9">
        <f ca="1">INT(RAND()*20+5)</f>
        <v>15</v>
      </c>
      <c r="J11" s="9"/>
      <c r="K11" s="9"/>
    </row>
    <row r="12" spans="7:11" ht="11.25">
      <c r="G12" s="10"/>
      <c r="H12" s="10"/>
      <c r="I12" s="10"/>
      <c r="J12" s="10"/>
      <c r="K12" s="10"/>
    </row>
    <row r="13" spans="1:11" ht="22.5">
      <c r="A13" s="5" t="s">
        <v>15</v>
      </c>
      <c r="B13" s="6" t="str">
        <f>"Was ist günstiger: "&amp;G13&amp;"kg Äpfel brutto für "&amp;H13&amp;" Fr. oder "&amp;I13&amp;"kg netto für  "&amp;J13&amp;" Fr., wenn bei beiden die Tara "&amp;K13&amp;"% beträgt?"</f>
        <v>Was ist günstiger: 109kg Äpfel brutto für 193 Fr. oder 215kg netto für  481 Fr., wenn bei beiden die Tara 11% beträgt?</v>
      </c>
      <c r="G13" s="9">
        <f ca="1">INT(RAND()*100+30)</f>
        <v>109</v>
      </c>
      <c r="H13" s="9">
        <f ca="1">INT(G13*(RAND()*0.35+1.7)*20+0.5)/20</f>
        <v>193</v>
      </c>
      <c r="I13" s="9">
        <f ca="1">INT(G13*2+RAND()*3.5-3)</f>
        <v>215</v>
      </c>
      <c r="J13" s="9">
        <f ca="1">INT(H13*2.6+RAND()*3.5-H13*K13/100)</f>
        <v>481</v>
      </c>
      <c r="K13" s="9">
        <f ca="1">INT(RAND()*25+5)</f>
        <v>11</v>
      </c>
    </row>
    <row r="14" spans="7:11" ht="11.25">
      <c r="G14" s="10"/>
      <c r="H14" s="10"/>
      <c r="I14" s="10"/>
      <c r="J14" s="10"/>
      <c r="K14" s="10"/>
    </row>
    <row r="15" spans="1:11" ht="57.75">
      <c r="A15" s="5" t="s">
        <v>16</v>
      </c>
      <c r="B15" s="6" t="str">
        <f>"Die "&amp;G15&amp;"kg schwere Verpackung eines "&amp;H15&amp;"kg schweren Gegenstandes wurde um "&amp;I15&amp;"kg reduziert. 
a) Wie viele % betrug die Tara der schwereren und wie viele % die der leichteren Verpackung. 
b) Um wie viele % wurde das Bruttogewicht reduziert?"</f>
        <v>Die 54kg schwere Verpackung eines 437kg schweren Gegenstandes wurde um 13kg reduziert. 
a) Wie viele % betrug die Tara der schwereren und wie viele % die der leichteren Verpackung. 
b) Um wie viele % wurde das Bruttogewicht reduziert?</v>
      </c>
      <c r="G15" s="9">
        <f ca="1">INT(RAND()*50+40)</f>
        <v>54</v>
      </c>
      <c r="H15" s="9">
        <f ca="1">INT(RAND()*100+400)</f>
        <v>437</v>
      </c>
      <c r="I15" s="9">
        <f ca="1">INT(RAND()*(G15/3)+4)</f>
        <v>13</v>
      </c>
      <c r="J15" s="9"/>
      <c r="K15" s="9"/>
    </row>
    <row r="16" spans="7:11" ht="50.25" customHeight="1">
      <c r="G16" s="9"/>
      <c r="H16" s="9"/>
      <c r="I16" s="9"/>
      <c r="J16" s="9"/>
      <c r="K16" s="9"/>
    </row>
    <row r="17" spans="2:11" ht="17.25">
      <c r="B17" s="7" t="s">
        <v>17</v>
      </c>
      <c r="C17" s="8">
        <f>C2</f>
        <v>1060</v>
      </c>
      <c r="D17" s="8"/>
      <c r="E17" s="8"/>
      <c r="F17" s="8"/>
      <c r="G17" s="9"/>
      <c r="H17" s="9"/>
      <c r="I17" s="9"/>
      <c r="J17" s="9"/>
      <c r="K17" s="9"/>
    </row>
    <row r="18" spans="7:11" ht="11.25">
      <c r="G18" s="9"/>
      <c r="H18" s="9"/>
      <c r="I18" s="9"/>
      <c r="J18" s="9"/>
      <c r="K18" s="9"/>
    </row>
    <row r="19" spans="1:11" ht="15.75" customHeight="1">
      <c r="A19" s="5" t="s">
        <v>10</v>
      </c>
      <c r="B19" s="6" t="str">
        <f>"Netto: "&amp;G5&amp;" kg -&gt; "&amp;(100-H5)&amp;"%.       Brutto = "&amp;G5&amp;" / "&amp;(100-H5)/100&amp;" = "&amp;INT(G5/((100-H5)/100)*1000+0.5)/1000</f>
        <v>Netto: 169 kg -&gt; 76%.       Brutto = 169 / 0.76 = 222.368</v>
      </c>
      <c r="G19" s="9"/>
      <c r="H19" s="9"/>
      <c r="I19" s="9"/>
      <c r="J19" s="9"/>
      <c r="K19" s="9"/>
    </row>
    <row r="20" spans="2:11" ht="26.25" customHeight="1">
      <c r="B20" s="12" t="str">
        <f>"Tara: "&amp;INT((G5/((100-H5)/100)*(H5/100))*1000+0.5)/1000&amp;"kg"</f>
        <v>Tara: 53.368kg</v>
      </c>
      <c r="G20" s="9"/>
      <c r="H20" s="9"/>
      <c r="I20" s="9"/>
      <c r="J20" s="9"/>
      <c r="K20" s="9"/>
    </row>
    <row r="21" spans="1:11" ht="11.25">
      <c r="A21" s="5" t="s">
        <v>12</v>
      </c>
      <c r="B21" s="6" t="str">
        <f>"Brutto 1. Teil: "&amp;G7+H7&amp;"kg.         Brutto 2. Teil: "&amp;I7+J7&amp;"kg"</f>
        <v>Brutto 1. Teil: 100kg.         Brutto 2. Teil: 195kg</v>
      </c>
      <c r="G21" s="9">
        <f>(H7/(G7+H7))*100</f>
        <v>14.000000000000002</v>
      </c>
      <c r="H21" s="9"/>
      <c r="I21" s="9"/>
      <c r="J21" s="9"/>
      <c r="K21" s="9"/>
    </row>
    <row r="22" spans="1:11" ht="11.25">
      <c r="A22" s="5"/>
      <c r="B22" s="6" t="str">
        <f>"Tara 1. Teil "&amp;INT(G21*100+0.5)/100&amp;" %.           Tara 2. Teil "&amp;INT(G22*100+0.5)/100&amp;" %.  "</f>
        <v>Tara 1. Teil 14 %.           Tara 2. Teil 13.33 %.  </v>
      </c>
      <c r="G22" s="9">
        <f>(J7/(I7+J7))*100</f>
        <v>13.333333333333334</v>
      </c>
      <c r="H22" s="9"/>
      <c r="I22" s="9"/>
      <c r="J22" s="9"/>
      <c r="K22" s="9"/>
    </row>
    <row r="23" spans="1:11" ht="11.25">
      <c r="A23" s="5"/>
      <c r="B23" s="12" t="str">
        <f>IF(INT(G21*100)/100=INT(G22*100)/100,"Die Tara beider Teile ist gleich gross!",IF(INT(G21*100)/100&gt;INT(G22*100)/100,"Die Tara des 2. Teils ist (um "&amp;INT((G21-G22)*100)/100&amp;" %) leichter","Die Tara des 1. Teils ist (um "&amp;INT((G22-G21)*100)/100&amp;" %) leichter"))</f>
        <v>Die Tara des 2. Teils ist (um 0.66 %) leichter</v>
      </c>
      <c r="G23" s="9"/>
      <c r="H23" s="9"/>
      <c r="I23" s="9"/>
      <c r="J23" s="9"/>
      <c r="K23" s="9"/>
    </row>
    <row r="24" spans="1:11" ht="11.25">
      <c r="A24" s="5"/>
      <c r="G24" s="9"/>
      <c r="H24" s="9"/>
      <c r="I24" s="9"/>
      <c r="J24" s="9"/>
      <c r="K24" s="9"/>
    </row>
    <row r="25" spans="1:11" ht="11.25">
      <c r="A25" s="5" t="s">
        <v>13</v>
      </c>
      <c r="B25" s="6" t="str">
        <f>"Reduzierte Tara: ("&amp;I9&amp;"kg - "&amp;H9&amp;" %) = "&amp;G25&amp;"kg"</f>
        <v>Reduzierte Tara: (18kg - 20 %) = 14.4kg</v>
      </c>
      <c r="G25" s="9">
        <f>I9*(100-H9)/100</f>
        <v>14.4</v>
      </c>
      <c r="H25" s="9"/>
      <c r="I25" s="9"/>
      <c r="J25" s="9"/>
      <c r="K25" s="9"/>
    </row>
    <row r="26" spans="1:11" ht="11.25">
      <c r="A26" s="5"/>
      <c r="B26" s="6" t="str">
        <f>"Brutto zu Beginn "&amp;G9+I9&amp;"kg.   Abnahme "&amp;G26&amp;"kg"</f>
        <v>Brutto zu Beginn 249kg.   Abnahme 3.6kg</v>
      </c>
      <c r="G26" s="9">
        <f>I9*(H9)/100</f>
        <v>3.6</v>
      </c>
      <c r="H26" s="9"/>
      <c r="I26" s="9"/>
      <c r="J26" s="9"/>
      <c r="K26" s="9"/>
    </row>
    <row r="27" spans="2:11" ht="11.25">
      <c r="B27" s="12" t="str">
        <f>"Prozentuelle Abnahme: "&amp;G27&amp;" %"</f>
        <v>Prozentuelle Abnahme: 1.44 %</v>
      </c>
      <c r="G27" s="9">
        <f>INT(G26/(G9+I9)*100*100)/100</f>
        <v>1.44</v>
      </c>
      <c r="H27" s="9"/>
      <c r="I27" s="9"/>
      <c r="J27" s="9"/>
      <c r="K27" s="9"/>
    </row>
    <row r="28" spans="2:11" ht="11.25">
      <c r="B28" s="12"/>
      <c r="G28" s="9"/>
      <c r="H28" s="9"/>
      <c r="I28" s="9"/>
      <c r="J28" s="9"/>
      <c r="K28" s="9"/>
    </row>
    <row r="29" spans="1:11" ht="11.25">
      <c r="A29" s="5" t="s">
        <v>14</v>
      </c>
      <c r="B29" s="6" t="str">
        <f>G29&amp;"kg netto."</f>
        <v>98.6kg netto.</v>
      </c>
      <c r="G29" s="9">
        <f>G11*(100-I11)/100</f>
        <v>98.6</v>
      </c>
      <c r="H29" s="9"/>
      <c r="I29" s="9"/>
      <c r="J29" s="9"/>
      <c r="K29" s="9"/>
    </row>
    <row r="30" spans="1:11" ht="11.25">
      <c r="A30" s="5"/>
      <c r="B30" s="12" t="str">
        <f>"Ein Kilo kostet somit netto "&amp;INT((H11/G29)*100+0.5)/100&amp;" Fr."</f>
        <v>Ein Kilo kostet somit netto 4.53 Fr.</v>
      </c>
      <c r="G30" s="9"/>
      <c r="H30" s="9"/>
      <c r="I30" s="9"/>
      <c r="J30" s="9"/>
      <c r="K30" s="9"/>
    </row>
    <row r="31" spans="7:11" ht="11.25">
      <c r="G31" s="9"/>
      <c r="H31" s="9"/>
      <c r="I31" s="9"/>
      <c r="J31" s="9"/>
      <c r="K31" s="9"/>
    </row>
    <row r="32" spans="1:11" ht="11.25">
      <c r="A32" s="5" t="s">
        <v>15</v>
      </c>
      <c r="B32" s="6" t="str">
        <f>"Die "&amp;G13&amp;"kg Äpfel Brutto wiegen netto "&amp;G32&amp;"kg. Ein kg netto kostet somit "&amp;H32&amp;" Fr. "</f>
        <v>Die 109kg Äpfel Brutto wiegen netto 97.01kg. Ein kg netto kostet somit 1.99 Fr. </v>
      </c>
      <c r="G32" s="9">
        <f>G13*(100-K13)/100</f>
        <v>97.01</v>
      </c>
      <c r="H32" s="9">
        <f>INT((H13/G32)*100+0.5)/100</f>
        <v>1.99</v>
      </c>
      <c r="I32" s="9"/>
      <c r="J32" s="9"/>
      <c r="K32" s="9"/>
    </row>
    <row r="33" spans="2:11" ht="11.25">
      <c r="B33" s="6" t="str">
        <f>"Ein kg der zweiten Sorte kostet netto "&amp;INT((J13/I13)*100+0.5)/100&amp;" Fr. "</f>
        <v>Ein kg der zweiten Sorte kostet netto 2.24 Fr. </v>
      </c>
      <c r="G33" s="9"/>
      <c r="H33" s="9">
        <f>INT((J13/I13)*100+0.5)/100</f>
        <v>2.24</v>
      </c>
      <c r="I33" s="9"/>
      <c r="J33" s="9"/>
      <c r="K33" s="9"/>
    </row>
    <row r="34" spans="2:11" ht="11.25">
      <c r="B34" s="12" t="str">
        <f>IF(H32=H33,"Beide Sorten sind auf einen Rappen genau gleich teuer",IF(H32&gt;H33,"Die zweite Sorte ist (um "&amp;INT((H32-H33)*100+0.5)/100&amp;" Fr. pro kg netto) billiger","Die erste Sorte ist (um "&amp;INT((H33-H32)*100+0.5)/100&amp;" Fr. pro kg netto) billiger"))</f>
        <v>Die erste Sorte ist (um 0.25 Fr. pro kg netto) billiger</v>
      </c>
      <c r="G34" s="9"/>
      <c r="H34" s="9"/>
      <c r="I34" s="9"/>
      <c r="J34" s="9"/>
      <c r="K34" s="9"/>
    </row>
    <row r="35" spans="2:11" ht="15" customHeight="1">
      <c r="B35" s="13" t="s">
        <v>21</v>
      </c>
      <c r="G35" s="9"/>
      <c r="H35" s="9"/>
      <c r="I35" s="9"/>
      <c r="J35" s="9"/>
      <c r="K35" s="9"/>
    </row>
    <row r="36" spans="7:27" ht="11.25"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1.25">
      <c r="A37" s="5" t="s">
        <v>16</v>
      </c>
      <c r="B37" s="6" t="str">
        <f>"Brutto zu Beginn: "&amp;G15+H15&amp;" kg.         Brutto nachher "&amp;G15+H15-I15</f>
        <v>Brutto zu Beginn: 491 kg.         Brutto nachher 478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2:27" ht="11.25">
      <c r="B38" s="6" t="str">
        <f>"a) Tara zu Beginn "&amp;G15&amp;"kg von "&amp;G15+H15&amp;"kg"</f>
        <v>a) Tara zu Beginn 54kg von 491kg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2:27" ht="11.25">
      <c r="B39" s="12" t="str">
        <f>"    -&gt; "&amp;INT((G15/(G15+H15))*10000+0.5)/100&amp;" %"</f>
        <v>    -&gt; 11 %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7" ht="11.25">
      <c r="B40" s="6" t="str">
        <f>"Tara nach der Reduktion "&amp;G15-I15&amp;"kg von "&amp;G15+H15-I15&amp;"kg "</f>
        <v>Tara nach der Reduktion 41kg von 478kg 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2:27" ht="11.25">
      <c r="B41" s="12" t="str">
        <f>"    -&gt; "&amp;INT(((G15-I15)/(G15+H15-I15))*10000+0.5)/100&amp;" %"</f>
        <v>    -&gt; 8.58 %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2:27" ht="11.25">
      <c r="B42" s="12" t="str">
        <f>"b) Das Gesamtgewicht wurde um "&amp;INT((I15/(G15+H15))*10000+0.5)/100&amp;" % reduziert"</f>
        <v>b) Das Gesamtgewicht wurde um 2.65 % reduziert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7:27" ht="11.25"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7:27" ht="11.25"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7:27" ht="11.25"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7:27" ht="11.25"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7:27" ht="11.25"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7:27" ht="11.25"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7:27" ht="11.25"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7:27" ht="11.25"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7:27" ht="11.25"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7:27" ht="11.25"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7:27" ht="11.25"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7:27" ht="11.25"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7:27" ht="11.25"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7:27" ht="11.25"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7:27" ht="11.25"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7:27" ht="11.25"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7:27" ht="11.25"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7:27" ht="11.25"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7:27" ht="11.25"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</sheetData>
  <printOptions/>
  <pageMargins left="0.51" right="0.38" top="0.61" bottom="0.71" header="0.34" footer="0.53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Robert Planzer</cp:lastModifiedBy>
  <cp:lastPrinted>2006-06-06T15:05:06Z</cp:lastPrinted>
  <dcterms:created xsi:type="dcterms:W3CDTF">2001-10-18T17:38:41Z</dcterms:created>
  <dcterms:modified xsi:type="dcterms:W3CDTF">2006-06-06T15:07:51Z</dcterms:modified>
  <cp:category/>
  <cp:version/>
  <cp:contentType/>
  <cp:contentStatus/>
</cp:coreProperties>
</file>